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 - součet" sheetId="1" r:id="rId1"/>
    <sheet name="Krycí list rozpočtu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<sst xmlns="http://schemas.openxmlformats.org/spreadsheetml/2006/main" count="1041" uniqueCount="315">
  <si>
    <t>Slepý stavební rozpočet - rekapitulace</t>
  </si>
  <si>
    <t>Název stavby:</t>
  </si>
  <si>
    <t>Druh stavby:</t>
  </si>
  <si>
    <t>Lokalita:</t>
  </si>
  <si>
    <t>Zpracoval:</t>
  </si>
  <si>
    <t>Objekt</t>
  </si>
  <si>
    <t>01</t>
  </si>
  <si>
    <t>02</t>
  </si>
  <si>
    <t>Kód</t>
  </si>
  <si>
    <t>000</t>
  </si>
  <si>
    <t>11</t>
  </si>
  <si>
    <t>13</t>
  </si>
  <si>
    <t>16</t>
  </si>
  <si>
    <t>18</t>
  </si>
  <si>
    <t>19</t>
  </si>
  <si>
    <t>56</t>
  </si>
  <si>
    <t>57</t>
  </si>
  <si>
    <t>89</t>
  </si>
  <si>
    <t>91</t>
  </si>
  <si>
    <t>97</t>
  </si>
  <si>
    <t>S</t>
  </si>
  <si>
    <t>12</t>
  </si>
  <si>
    <t>59</t>
  </si>
  <si>
    <t>Zkrácený popis</t>
  </si>
  <si>
    <t>Parkové komunikace</t>
  </si>
  <si>
    <t>Vedlejší a ostatní náklady</t>
  </si>
  <si>
    <t>Přípravné a přidružené práce</t>
  </si>
  <si>
    <t>Hloubené vykopávky</t>
  </si>
  <si>
    <t>Přemístění výkopku</t>
  </si>
  <si>
    <t>Povrchové úpravy terénu</t>
  </si>
  <si>
    <t>Hloubení pro podzemní stěny, ražení a hloubení důlní</t>
  </si>
  <si>
    <t>Podkladní vrstvy komunikací, letišť a ploch</t>
  </si>
  <si>
    <t>Kryty pozemních komunikací, letišť a ploch z kameniva nebo živičné</t>
  </si>
  <si>
    <t>Ostatní konstrukce a práce na trubním vedení</t>
  </si>
  <si>
    <t>Doplňující konstrukce a práce na pozemních komunikacích a zpevněných plochách</t>
  </si>
  <si>
    <t>Prorážení otvorů a ostatní bourací práce</t>
  </si>
  <si>
    <t>Přesuny sutí</t>
  </si>
  <si>
    <t>Zpevněná plocha pro nájezd HZS</t>
  </si>
  <si>
    <t>Odkopávky a prokopávky</t>
  </si>
  <si>
    <t>Kryty pozemních komunikací, letišť a ploch dlážděných (předlažby)</t>
  </si>
  <si>
    <t>Doba výstavby:</t>
  </si>
  <si>
    <t>Začátek výstavby:</t>
  </si>
  <si>
    <t>Konec výstavby:</t>
  </si>
  <si>
    <t>Zpracováno dne:</t>
  </si>
  <si>
    <t xml:space="preserve"> </t>
  </si>
  <si>
    <t>10.08.2022</t>
  </si>
  <si>
    <t>Objednatel:</t>
  </si>
  <si>
    <t>Projektant:</t>
  </si>
  <si>
    <t>Zhotovitel:</t>
  </si>
  <si>
    <t>Celkem:</t>
  </si>
  <si>
    <t>Náklady (Kč) - celkem</t>
  </si>
  <si>
    <t>F</t>
  </si>
  <si>
    <t>T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</si>
  <si>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</si>
  <si>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</si>
  <si>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</si>
  <si>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</si>
  <si>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</si>
  <si>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</si>
  <si>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</si>
  <si>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</si>
  <si>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</si>
  <si>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</si>
  <si>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</si>
  <si>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</si>
  <si>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</si>
  <si>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</si>
  <si>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</si>
  <si>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</si>
  <si>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</si>
  <si>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</si>
  <si>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</si>
  <si>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</si>
  <si>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</si>
  <si>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</si>
  <si>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</si>
  <si>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</si>
  <si>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</si>
  <si>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</si>
  <si>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</si>
  <si>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</si>
  <si>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</si>
  <si>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</si>
  <si>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</si>
  <si>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</si>
  <si>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</si>
  <si>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</si>
  <si>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</si>
  <si>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</si>
  <si>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</si>
  <si>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</si>
  <si>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</si>
  <si>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</si>
  <si>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</si>
  <si>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</si>
  <si>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</si>
  <si>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</si>
  <si>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</si>
  <si>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</si>
  <si>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</si>
  <si>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0</t>
  </si>
  <si>
    <t>Slepý stavební rozpočet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</si>
  <si>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</si>
  <si>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</si>
  <si>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</si>
  <si>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</si>
  <si>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</si>
  <si>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</si>
  <si>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</si>
  <si>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</si>
  <si>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</si>
  <si>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</si>
  <si>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</si>
  <si>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14</t>
  </si>
  <si>
    <t>15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</si>
  <si>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</si>
  <si>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</si>
  <si>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</si>
  <si>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</si>
  <si>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</si>
  <si>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</si>
  <si>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</si>
  <si>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</si>
  <si>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</si>
  <si>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</si>
  <si>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</si>
  <si>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</si>
  <si>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</si>
  <si>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</si>
  <si>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</si>
  <si>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</si>
  <si>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</si>
  <si>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</si>
  <si>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</si>
  <si>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</si>
  <si>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</si>
  <si>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</si>
  <si>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</si>
  <si>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</si>
  <si>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</si>
  <si>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</si>
  <si>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</si>
  <si>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</si>
  <si>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</si>
  <si>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</si>
  <si>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</si>
  <si>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</si>
  <si>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</si>
  <si>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</si>
  <si>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</si>
  <si>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</si>
  <si>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</si>
  <si>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123119VD</t>
  </si>
  <si>
    <t>123120VD</t>
  </si>
  <si>
    <t>123126VD</t>
  </si>
  <si>
    <t>123140VD</t>
  </si>
  <si>
    <t>123182VD</t>
  </si>
  <si>
    <t>123134VD</t>
  </si>
  <si>
    <t>113204111R00</t>
  </si>
  <si>
    <t>113108405R00</t>
  </si>
  <si>
    <t>113107615R00</t>
  </si>
  <si>
    <t>112100001RAA</t>
  </si>
  <si>
    <t>Varianta:</t>
  </si>
  <si>
    <t>111200001RA0</t>
  </si>
  <si>
    <t>132201110R00</t>
  </si>
  <si>
    <t>132201119R00</t>
  </si>
  <si>
    <t>162701105R00</t>
  </si>
  <si>
    <t>162701109R00</t>
  </si>
  <si>
    <t>181101102R00</t>
  </si>
  <si>
    <t>181301103R00</t>
  </si>
  <si>
    <t>10364200</t>
  </si>
  <si>
    <t>180400020RA0</t>
  </si>
  <si>
    <t>199000002R00</t>
  </si>
  <si>
    <t>566301111R00</t>
  </si>
  <si>
    <t>577141112RT2</t>
  </si>
  <si>
    <t>899331111R00</t>
  </si>
  <si>
    <t>899231111R00</t>
  </si>
  <si>
    <t>919735111R00</t>
  </si>
  <si>
    <t>916531111RT2</t>
  </si>
  <si>
    <t>979024441R00</t>
  </si>
  <si>
    <t>998225111R00</t>
  </si>
  <si>
    <t>979082213R00</t>
  </si>
  <si>
    <t>979082219R00</t>
  </si>
  <si>
    <t>979990103R00</t>
  </si>
  <si>
    <t>979990112R00</t>
  </si>
  <si>
    <t>979981104R00</t>
  </si>
  <si>
    <t>113106121R00</t>
  </si>
  <si>
    <t>113201111R00</t>
  </si>
  <si>
    <t>113107620R00</t>
  </si>
  <si>
    <t>122201101R00</t>
  </si>
  <si>
    <t>122201109R00</t>
  </si>
  <si>
    <t>564861111R00</t>
  </si>
  <si>
    <t>564851111R00</t>
  </si>
  <si>
    <t>569903321R00</t>
  </si>
  <si>
    <t>596215040R00</t>
  </si>
  <si>
    <t>596291113R00</t>
  </si>
  <si>
    <t>592451170</t>
  </si>
  <si>
    <t>917862111RT5</t>
  </si>
  <si>
    <t>998223011R00</t>
  </si>
  <si>
    <t>22084 Bruntál, centrum Pohoda, obnova komunikací pro pěší</t>
  </si>
  <si>
    <t>Zkrácený popis / Varianta</t>
  </si>
  <si>
    <t>Rozměry</t>
  </si>
  <si>
    <t>Fotodokumentace</t>
  </si>
  <si>
    <t>Čistění komunikací po dobu výstavby</t>
  </si>
  <si>
    <t>Demontáž a zpětná montáž mobiliáře (lavičky)</t>
  </si>
  <si>
    <t>Ztížené výrobní podmínky</t>
  </si>
  <si>
    <t>Vytrhání obrubníků zahradních</t>
  </si>
  <si>
    <t>Odstranění asfaltové vrstvy pl.nad 50 m2, tl. 5 cm</t>
  </si>
  <si>
    <t>Odstranění podkladu nad 50 m2,kam.drcené tl.15 cm</t>
  </si>
  <si>
    <t>Kácení stromů do 500 mm a odstranění pařezů</t>
  </si>
  <si>
    <t>včetně odvozu, spálení větví</t>
  </si>
  <si>
    <t>Odstranění křovin a stromů do 100 mm, spálení</t>
  </si>
  <si>
    <t>Hloubení rýh š.do 60 cm v hor.3 do 50 m3, STROJNĚ</t>
  </si>
  <si>
    <t>96,0*0,4*0,25</t>
  </si>
  <si>
    <t>Přípl.za lepivost,hloubení rýh 60 cm,hor.3,STROJNĚ</t>
  </si>
  <si>
    <t>9,6*0,5</t>
  </si>
  <si>
    <t>Vodorovné přemístění výkopku z hor.1-4 do 10000 m</t>
  </si>
  <si>
    <t>Příplatek k vod. přemístění hor.1-4 za další 1 km</t>
  </si>
  <si>
    <t>9,6*6</t>
  </si>
  <si>
    <t>Úprava pláně v zářezech v hor. 1-4, se zhutněním</t>
  </si>
  <si>
    <t>Rozprostření ornice, rovina, tl. 15-20 cm,do 500m2</t>
  </si>
  <si>
    <t>100,0+96,0*0,5</t>
  </si>
  <si>
    <t>Ornice pro pozemkové úpravy</t>
  </si>
  <si>
    <t>148,0*0,2</t>
  </si>
  <si>
    <t>Založení trávníku parkového, rovina, dodání osiva</t>
  </si>
  <si>
    <t>Poplatek za skládku horniny 1- 4, č. dle katal. odpadů 17 05 04</t>
  </si>
  <si>
    <t>Úprava krytu kamenivem drceným do 0,06 m3/m2</t>
  </si>
  <si>
    <t>Beton asfalt. ACO 11+,nebo ACO 16+,do 3 m, tl.5 cm</t>
  </si>
  <si>
    <t>plochy 201-1000 m2</t>
  </si>
  <si>
    <t>Výšková úprava vstupu do 20 cm, zvýšení poklopu</t>
  </si>
  <si>
    <t>Výšková úprava vstupu do 20 cm, zvýšení mříže</t>
  </si>
  <si>
    <t>Řezání stávajícího živičného krytu tl. do 5 cm</t>
  </si>
  <si>
    <t>Osazení záhon.obrubníků do lože z C12/15 bez opěry</t>
  </si>
  <si>
    <t>včetně obrubníku   50/5/20 cm</t>
  </si>
  <si>
    <t>Očištění  obrubníků od zeleně</t>
  </si>
  <si>
    <t>Přesun hmot, pozemní komunikace, kryt živičný</t>
  </si>
  <si>
    <t>Vodorovná doprava suti po suchu do 1 km</t>
  </si>
  <si>
    <t>Příplatek za dopravu suti po suchu za další 1 km</t>
  </si>
  <si>
    <t>174,10*2</t>
  </si>
  <si>
    <t>Poplatek za uložení suti - beton, skupina odpadu 170101</t>
  </si>
  <si>
    <t>Poplatek za uložení suti - obal. kamenivo, asfalt, skupina odpadu 170302</t>
  </si>
  <si>
    <t>Poplatek za skládku kameniva</t>
  </si>
  <si>
    <t>Rozebrání dlažeb z betonových dlaždic na sucho</t>
  </si>
  <si>
    <t>Vytrhání obrubníků chodníkových a parkových</t>
  </si>
  <si>
    <t>Odstranění podkladu nad 50 m2,kam.drcené tl.20 cm</t>
  </si>
  <si>
    <t>Odkopávky nezapažené v hor. 3 do 100 m3</t>
  </si>
  <si>
    <t>Příplatek za lepivost - odkopávky v hor. 3</t>
  </si>
  <si>
    <t>34,65*0,5</t>
  </si>
  <si>
    <t>34,65*6</t>
  </si>
  <si>
    <t>45,0*0,5</t>
  </si>
  <si>
    <t>Podklad ze štěrkodrti po zhutnění tloušťky 20 cm</t>
  </si>
  <si>
    <t>Podklad ze štěrkodrti po zhutnění tloušťky 15 cm</t>
  </si>
  <si>
    <t>Zřízení zemních krajnic bez zhutnění</t>
  </si>
  <si>
    <t>45,0*0,5*0,2</t>
  </si>
  <si>
    <t>Kladení zámkové dlažby tl. 8 cm do drtě tl. 4 cm</t>
  </si>
  <si>
    <t>Řezání zámkové dlažby tl. 80 mm</t>
  </si>
  <si>
    <t>Dlažba HOLLAND I 20x10x8 cm přírodní</t>
  </si>
  <si>
    <t>126,0*1,02</t>
  </si>
  <si>
    <t>Osazení stojat. obrub.bet. s opěrou,lože z C 12/15</t>
  </si>
  <si>
    <t>včetně obrubníku ABO 100/10/25</t>
  </si>
  <si>
    <t>Přesun hmot, pozemní komunikace, kryt dlážděný</t>
  </si>
  <si>
    <t>87,788*2</t>
  </si>
  <si>
    <t> </t>
  </si>
  <si>
    <t>MJ</t>
  </si>
  <si>
    <t>kpl</t>
  </si>
  <si>
    <t>m</t>
  </si>
  <si>
    <t>m2</t>
  </si>
  <si>
    <t>kus</t>
  </si>
  <si>
    <t>m3</t>
  </si>
  <si>
    <t>t</t>
  </si>
  <si>
    <t>Množství</t>
  </si>
  <si>
    <t>Cena/MJ</t>
  </si>
  <si>
    <t>(Kč)</t>
  </si>
  <si>
    <t>Náklady (Kč)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</si>
  <si>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</si>
  <si>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</si>
  <si>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</si>
  <si>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</si>
  <si>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</si>
  <si>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</si>
  <si>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</si>
  <si>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</si>
  <si>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</si>
  <si>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</si>
  <si>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000_</t>
  </si>
  <si>
    <t>11_</t>
  </si>
  <si>
    <t>13_</t>
  </si>
  <si>
    <t>16_</t>
  </si>
  <si>
    <t>18_</t>
  </si>
  <si>
    <t>19_</t>
  </si>
  <si>
    <t>56_</t>
  </si>
  <si>
    <t>57_</t>
  </si>
  <si>
    <t>89_</t>
  </si>
  <si>
    <t>91_</t>
  </si>
  <si>
    <t>97_</t>
  </si>
  <si>
    <t>S_</t>
  </si>
  <si>
    <t>12_</t>
  </si>
  <si>
    <t>59_</t>
  </si>
  <si>
    <t>01_0_</t>
  </si>
  <si>
    <t>01_1_</t>
  </si>
  <si>
    <t>01_5_</t>
  </si>
  <si>
    <t>01_8_</t>
  </si>
  <si>
    <t>01_9_</t>
  </si>
  <si>
    <t>02_1_</t>
  </si>
  <si>
    <t>02_5_</t>
  </si>
  <si>
    <t>02_9_</t>
  </si>
  <si>
    <t>01_</t>
  </si>
  <si>
    <t>02_</t>
  </si>
  <si>
    <t>MAT</t>
  </si>
  <si>
    <t>WORK</t>
  </si>
  <si>
    <t>CELK</t>
  </si>
  <si>
    <t>ISWORK</t>
  </si>
  <si>
    <t>P</t>
  </si>
  <si>
    <t>M</t>
  </si>
  <si>
    <t>GROUPCODE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</si>
</sst>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dd\.mmmm\.yy"/>
    <numFmt numFmtId="166" formatCode="#,##0.000"/>
  </numFmts>
  <fonts count="20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59"/>
      <name val="Arial"/>
      <family val="0"/>
    </font>
    <font>
      <i/>
      <sz val="10"/>
      <color indexed="63"/>
      <name val="Arial"/>
      <family val="0"/>
    </font>
    <font>
      <i/>
      <sz val="10"/>
      <color indexed="5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 style="medium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46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5" fillId="2" borderId="17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6" fillId="0" borderId="20" xfId="0" applyNumberFormat="1" applyFont="1" applyFill="1" applyBorder="1" applyAlignment="1" applyProtection="1">
      <alignment horizontal="left" vertical="center"/>
      <protection/>
    </xf>
    <xf numFmtId="49" fontId="6" fillId="2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horizontal="left" vertical="center"/>
      <protection/>
    </xf>
    <xf numFmtId="49" fontId="7" fillId="0" borderId="23" xfId="0" applyNumberFormat="1" applyFont="1" applyFill="1" applyBorder="1" applyAlignment="1" applyProtection="1">
      <alignment horizontal="left" vertical="center"/>
      <protection/>
    </xf>
    <xf numFmtId="49" fontId="7" fillId="0" borderId="24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49" fontId="9" fillId="0" borderId="20" xfId="0" applyNumberFormat="1" applyFont="1" applyFill="1" applyBorder="1" applyAlignment="1" applyProtection="1">
      <alignment horizontal="left" vertical="center"/>
      <protection/>
    </xf>
    <xf numFmtId="49" fontId="7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25" xfId="0" applyNumberFormat="1" applyFont="1" applyFill="1" applyBorder="1" applyAlignment="1" applyProtection="1">
      <alignment horizontal="left" vertical="center"/>
      <protection/>
    </xf>
    <xf numFmtId="0" fontId="6" fillId="2" borderId="16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7" fillId="0" borderId="26" xfId="0" applyNumberFormat="1" applyFont="1" applyFill="1" applyBorder="1" applyAlignment="1" applyProtection="1">
      <alignment horizontal="left" vertical="center"/>
      <protection/>
    </xf>
    <xf numFmtId="0" fontId="7" fillId="0" borderId="27" xfId="0" applyNumberFormat="1" applyFont="1" applyFill="1" applyBorder="1" applyAlignment="1" applyProtection="1">
      <alignment horizontal="left" vertical="center"/>
      <protection/>
    </xf>
    <xf numFmtId="0" fontId="7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49" fontId="7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7" fillId="0" borderId="25" xfId="0" applyNumberFormat="1" applyFont="1" applyFill="1" applyBorder="1" applyAlignment="1" applyProtection="1">
      <alignment horizontal="left" vertical="center"/>
      <protection/>
    </xf>
    <xf numFmtId="4" fontId="7" fillId="0" borderId="17" xfId="0" applyNumberFormat="1" applyFont="1" applyFill="1" applyBorder="1" applyAlignment="1" applyProtection="1">
      <alignment horizontal="right" vertical="center"/>
      <protection/>
    </xf>
    <xf numFmtId="49" fontId="7" fillId="0" borderId="17" xfId="0" applyNumberFormat="1" applyFont="1" applyFill="1" applyBorder="1" applyAlignment="1" applyProtection="1">
      <alignment horizontal="right" vertical="center"/>
      <protection/>
    </xf>
    <xf numFmtId="4" fontId="7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6" fillId="2" borderId="25" xfId="0" applyNumberFormat="1" applyFont="1" applyFill="1" applyBorder="1" applyAlignment="1" applyProtection="1">
      <alignment horizontal="righ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0" fillId="3" borderId="6" xfId="0" applyNumberFormat="1" applyFont="1" applyFill="1" applyBorder="1" applyAlignment="1" applyProtection="1">
      <alignment horizontal="left" vertical="center"/>
      <protection/>
    </xf>
    <xf numFmtId="49" fontId="11" fillId="4" borderId="3" xfId="0" applyNumberFormat="1" applyFont="1" applyFill="1" applyBorder="1" applyAlignment="1" applyProtection="1">
      <alignment horizontal="left" vertical="center"/>
      <protection/>
    </xf>
    <xf numFmtId="49" fontId="12" fillId="0" borderId="3" xfId="0" applyNumberFormat="1" applyFont="1" applyFill="1" applyBorder="1" applyAlignment="1" applyProtection="1">
      <alignment horizontal="left" vertical="center"/>
      <protection/>
    </xf>
    <xf numFmtId="49" fontId="13" fillId="0" borderId="3" xfId="0" applyNumberFormat="1" applyFont="1" applyFill="1" applyBorder="1" applyAlignment="1" applyProtection="1">
      <alignment horizontal="left" vertical="center"/>
      <protection/>
    </xf>
    <xf numFmtId="49" fontId="10" fillId="3" borderId="3" xfId="0" applyNumberFormat="1" applyFont="1" applyFill="1" applyBorder="1" applyAlignment="1" applyProtection="1">
      <alignment horizontal="left" vertical="center"/>
      <protection/>
    </xf>
    <xf numFmtId="49" fontId="12" fillId="0" borderId="15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49" fontId="14" fillId="3" borderId="10" xfId="0" applyNumberFormat="1" applyFont="1" applyFill="1" applyBorder="1" applyAlignment="1" applyProtection="1">
      <alignment horizontal="left" vertical="center"/>
      <protection/>
    </xf>
    <xf numFmtId="49" fontId="15" fillId="4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4" fillId="3" borderId="0" xfId="0" applyNumberFormat="1" applyFont="1" applyFill="1" applyBorder="1" applyAlignment="1" applyProtection="1">
      <alignment horizontal="left" vertical="center"/>
      <protection/>
    </xf>
    <xf numFmtId="49" fontId="12" fillId="0" borderId="1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right" vertical="top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14" fillId="3" borderId="10" xfId="0" applyNumberFormat="1" applyFont="1" applyFill="1" applyBorder="1" applyAlignment="1" applyProtection="1">
      <alignment horizontal="left" vertical="center"/>
      <protection/>
    </xf>
    <xf numFmtId="0" fontId="15" fillId="4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3" borderId="0" xfId="0" applyNumberFormat="1" applyFont="1" applyFill="1" applyBorder="1" applyAlignment="1" applyProtection="1">
      <alignment horizontal="left" vertical="center"/>
      <protection/>
    </xf>
    <xf numFmtId="0" fontId="12" fillId="0" borderId="1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19" fillId="0" borderId="0" xfId="0" applyNumberFormat="1" applyFont="1" applyFill="1" applyBorder="1" applyAlignment="1" applyProtection="1">
      <alignment horizontal="left" vertical="center"/>
      <protection/>
    </xf>
    <xf numFmtId="49" fontId="10" fillId="3" borderId="10" xfId="0" applyNumberFormat="1" applyFont="1" applyFill="1" applyBorder="1" applyAlignment="1" applyProtection="1">
      <alignment horizontal="left" vertical="center"/>
      <protection/>
    </xf>
    <xf numFmtId="49" fontId="11" fillId="4" borderId="0" xfId="0" applyNumberFormat="1" applyFont="1" applyFill="1" applyBorder="1" applyAlignment="1" applyProtection="1">
      <alignment horizontal="left" vertical="center"/>
      <protection/>
    </xf>
    <xf numFmtId="49" fontId="10" fillId="3" borderId="0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8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2" fillId="0" borderId="1" xfId="0" applyNumberFormat="1" applyFont="1" applyFill="1" applyBorder="1" applyAlignment="1" applyProtection="1">
      <alignment horizontal="right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49" fontId="15" fillId="4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14" fillId="3" borderId="30" xfId="0" applyNumberFormat="1" applyFont="1" applyFill="1" applyBorder="1" applyAlignment="1" applyProtection="1">
      <alignment horizontal="right" vertical="center"/>
      <protection/>
    </xf>
    <xf numFmtId="4" fontId="15" fillId="4" borderId="13" xfId="0" applyNumberFormat="1" applyFont="1" applyFill="1" applyBorder="1" applyAlignment="1" applyProtection="1">
      <alignment horizontal="right" vertical="center"/>
      <protection/>
    </xf>
    <xf numFmtId="4" fontId="12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13" xfId="0" applyNumberFormat="1" applyFont="1" applyFill="1" applyBorder="1" applyAlignment="1" applyProtection="1">
      <alignment horizontal="right" vertical="center"/>
      <protection/>
    </xf>
    <xf numFmtId="4" fontId="14" fillId="3" borderId="13" xfId="0" applyNumberFormat="1" applyFont="1" applyFill="1" applyBorder="1" applyAlignment="1" applyProtection="1">
      <alignment horizontal="right" vertical="center"/>
      <protection/>
    </xf>
    <xf numFmtId="4" fontId="12" fillId="0" borderId="31" xfId="0" applyNumberFormat="1" applyFont="1" applyFill="1" applyBorder="1" applyAlignment="1" applyProtection="1">
      <alignment horizontal="right" vertical="center"/>
      <protection/>
    </xf>
    <xf numFmtId="4" fontId="3" fillId="0" borderId="7" xfId="0" applyNumberFormat="1" applyFont="1" applyFill="1" applyBorder="1" applyAlignment="1" applyProtection="1">
      <alignment horizontal="right" vertical="center"/>
      <protection/>
    </xf>
    <xf numFmtId="4" fontId="15" fillId="4" borderId="0" xfId="0" applyNumberFormat="1" applyFont="1" applyFill="1" applyBorder="1" applyAlignment="1" applyProtection="1">
      <alignment horizontal="right" vertical="center"/>
      <protection/>
    </xf>
    <xf numFmtId="49" fontId="2" fillId="0" borderId="1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right" vertical="center"/>
      <protection/>
    </xf>
    <xf numFmtId="166" fontId="18" fillId="0" borderId="0" xfId="0" applyNumberFormat="1" applyFont="1" applyFill="1" applyBorder="1" applyAlignment="1" applyProtection="1">
      <alignment horizontal="right" vertical="center"/>
      <protection/>
    </xf>
    <xf numFmtId="166" fontId="13" fillId="0" borderId="0" xfId="0" applyNumberFormat="1" applyFont="1" applyFill="1" applyBorder="1" applyAlignment="1" applyProtection="1">
      <alignment horizontal="right" vertical="center"/>
      <protection/>
    </xf>
    <xf numFmtId="166" fontId="12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">
      <pane ySplit="10" topLeftCell="A11" activePane="bottomLeft" state="frozen"/>
      <selection pane="bottomLeft" activeCell="A1" sqref="A1:G1"/>
    </sheetView>
  </sheetViews>
  <sheetFormatPr defaultColWidth="11.57421875" defaultRowHeight="12.75"/>
  <cols>
    <col min="1" max="2" width="7.140625" customWidth="1"/>
    <col min="3" max="3" width="57.140625" customWidth="1"/>
    <col min="7" max="7" width="20.8515625" customWidth="1"/>
    <col min="8" max="9" width="0" hidden="1" customWidth="1"/>
  </cols>
  <sheetData>
    <row r="1" spans="1:7" ht="72.75" customHeight="1">
      <c r="A1" s="140" t="s">
        <v>0</v>
      </c>
      <c r="B1" s="10"/>
      <c r="C1" s="10"/>
      <c r="D1" s="10"/>
      <c r="E1" s="10"/>
      <c r="F1" s="10"/>
      <c r="G1" s="10"/>
    </row>
    <row r="2" spans="1:8" ht="12.75">
      <c r="A2" s="3" t="s">
        <v>1</v>
      </c>
      <c r="B2" s="11"/>
      <c r="C2" s="32" t="str">
        <f>'Stavební rozpočet'!D2</f>
        <v>22084 Bruntál, centrum Pohoda, obnova komunikací pro pěší</v>
      </c>
      <c r="D2" s="19" t="s">
        <v>40</v>
      </c>
      <c r="E2" s="19" t="s">
        <v>44</v>
      </c>
      <c r="F2" s="23" t="s">
        <v>46</v>
      </c>
      <c r="G2" s="33" t="str">
        <f>'Stavební rozpočet'!J2</f>
        <v> </v>
      </c>
      <c r="H2" s="30"/>
    </row>
    <row r="3" spans="1:8" ht="12.75">
      <c r="A3" s="4"/>
      <c r="B3" s="12"/>
      <c r="C3" s="17"/>
      <c r="D3" s="12"/>
      <c r="E3" s="12"/>
      <c r="F3" s="12"/>
      <c r="G3" s="27"/>
      <c r="H3" s="30"/>
    </row>
    <row r="4" spans="1:8" ht="12.75">
      <c r="A4" s="5" t="s">
        <v>2</v>
      </c>
      <c r="B4" s="12"/>
      <c r="C4" s="24" t="str">
        <f>'Stavební rozpočet'!D4</f>
        <v> </v>
      </c>
      <c r="D4" s="16" t="s">
        <v>41</v>
      </c>
      <c r="E4" s="16" t="s">
        <v>45</v>
      </c>
      <c r="F4" s="24" t="s">
        <v>47</v>
      </c>
      <c r="G4" s="34" t="str">
        <f>'Stavební rozpočet'!J4</f>
        <v> </v>
      </c>
      <c r="H4" s="30"/>
    </row>
    <row r="5" spans="1:8" ht="12.75">
      <c r="A5" s="4"/>
      <c r="B5" s="12"/>
      <c r="C5" s="12"/>
      <c r="D5" s="12"/>
      <c r="E5" s="12"/>
      <c r="F5" s="12"/>
      <c r="G5" s="27"/>
      <c r="H5" s="30"/>
    </row>
    <row r="6" spans="1:8" ht="12.75">
      <c r="A6" s="5" t="s">
        <v>3</v>
      </c>
      <c r="B6" s="12"/>
      <c r="C6" s="24" t="str">
        <f>'Stavební rozpočet'!D6</f>
        <v> </v>
      </c>
      <c r="D6" s="16" t="s">
        <v>42</v>
      </c>
      <c r="E6" s="16" t="s">
        <v>44</v>
      </c>
      <c r="F6" s="24" t="s">
        <v>48</v>
      </c>
      <c r="G6" s="34" t="str">
        <f>'Stavební rozpočet'!J6</f>
        <v> </v>
      </c>
      <c r="H6" s="30"/>
    </row>
    <row r="7" spans="1:8" ht="12.75">
      <c r="A7" s="4"/>
      <c r="B7" s="12"/>
      <c r="C7" s="12"/>
      <c r="D7" s="12"/>
      <c r="E7" s="12"/>
      <c r="F7" s="12"/>
      <c r="G7" s="27"/>
      <c r="H7" s="30"/>
    </row>
    <row r="8" spans="1:8" ht="12.75">
      <c r="A8" s="5" t="s">
        <v>4</v>
      </c>
      <c r="B8" s="12"/>
      <c r="C8" s="24" t="str">
        <f>'Stavební rozpočet'!J8</f>
        <v> </v>
      </c>
      <c r="D8" s="16" t="s">
        <v>43</v>
      </c>
      <c r="E8" s="16" t="s">
        <v>45</v>
      </c>
      <c r="F8" s="16" t="s">
        <v>43</v>
      </c>
      <c r="G8" s="34" t="str">
        <f>'Stavební rozpočet'!H8</f>
        <v>10.08.2022</v>
      </c>
      <c r="H8" s="30"/>
    </row>
    <row r="9" spans="1:8" ht="12.75">
      <c r="A9" s="6"/>
      <c r="B9" s="13"/>
      <c r="C9" s="13"/>
      <c r="D9" s="20"/>
      <c r="E9" s="20"/>
      <c r="F9" s="20"/>
      <c r="G9" s="28"/>
      <c r="H9" s="30"/>
    </row>
    <row r="10" spans="1:8" ht="12.75">
      <c r="A10" s="7" t="s">
        <v>5</v>
      </c>
      <c r="B10" s="14" t="s">
        <v>8</v>
      </c>
      <c r="C10" s="18" t="s">
        <v>23</v>
      </c>
      <c r="D10" s="21"/>
      <c r="E10" s="22"/>
      <c r="F10" s="25"/>
      <c r="G10" s="29" t="s">
        <v>50</v>
      </c>
      <c r="H10" s="30"/>
    </row>
    <row r="11" spans="1:9" ht="12.75">
      <c r="A11" s="8" t="s">
        <v>6</v>
      </c>
      <c r="B11" s="15"/>
      <c r="C11" s="15" t="s">
        <v>24</v>
      </c>
      <c r="D11" s="12"/>
      <c r="E11" s="12"/>
      <c r="F11" s="12"/>
      <c r="G11" s="35">
        <f>'Stavební rozpočet'!N12</f>
        <v>0</v>
      </c>
      <c r="H11" s="31" t="s">
        <v>51</v>
      </c>
      <c r="I11" s="31">
        <f>IF(H11="F",0,G11)</f>
        <v>0</v>
      </c>
    </row>
    <row r="12" spans="1:9" ht="12.75">
      <c r="A12" s="9" t="s">
        <v>6</v>
      </c>
      <c r="B12" s="16" t="s">
        <v>9</v>
      </c>
      <c r="C12" s="16" t="s">
        <v>25</v>
      </c>
      <c r="D12" s="12"/>
      <c r="E12" s="12"/>
      <c r="F12" s="12"/>
      <c r="G12" s="31">
        <f>'Stavební rozpočet'!N13</f>
        <v>0</v>
      </c>
      <c r="H12" s="31" t="s">
        <v>52</v>
      </c>
      <c r="I12" s="31">
        <f>IF(H12="F",0,G12)</f>
        <v>0</v>
      </c>
    </row>
    <row r="13" spans="1:9" ht="12.75">
      <c r="A13" s="9" t="s">
        <v>6</v>
      </c>
      <c r="B13" s="16" t="s">
        <v>10</v>
      </c>
      <c r="C13" s="16" t="s">
        <v>26</v>
      </c>
      <c r="D13" s="12"/>
      <c r="E13" s="12"/>
      <c r="F13" s="12"/>
      <c r="G13" s="31">
        <f>'Stavební rozpočet'!N20</f>
        <v>0</v>
      </c>
      <c r="H13" s="31" t="s">
        <v>52</v>
      </c>
      <c r="I13" s="31">
        <f>IF(H13="F",0,G13)</f>
        <v>0</v>
      </c>
    </row>
    <row r="14" spans="1:9" ht="12.75">
      <c r="A14" s="9" t="s">
        <v>6</v>
      </c>
      <c r="B14" s="16" t="s">
        <v>11</v>
      </c>
      <c r="C14" s="16" t="s">
        <v>27</v>
      </c>
      <c r="D14" s="12"/>
      <c r="E14" s="12"/>
      <c r="F14" s="12"/>
      <c r="G14" s="31">
        <f>'Stavební rozpočet'!N27</f>
        <v>0</v>
      </c>
      <c r="H14" s="31" t="s">
        <v>52</v>
      </c>
      <c r="I14" s="31">
        <f>IF(H14="F",0,G14)</f>
        <v>0</v>
      </c>
    </row>
    <row r="15" spans="1:9" ht="12.75">
      <c r="A15" s="9" t="s">
        <v>6</v>
      </c>
      <c r="B15" s="16" t="s">
        <v>12</v>
      </c>
      <c r="C15" s="16" t="s">
        <v>28</v>
      </c>
      <c r="D15" s="12"/>
      <c r="E15" s="12"/>
      <c r="F15" s="12"/>
      <c r="G15" s="31">
        <f>'Stavební rozpočet'!N32</f>
        <v>0</v>
      </c>
      <c r="H15" s="31" t="s">
        <v>52</v>
      </c>
      <c r="I15" s="31">
        <f>IF(H15="F",0,G15)</f>
        <v>0</v>
      </c>
    </row>
    <row r="16" spans="1:9" ht="12.75">
      <c r="A16" s="9" t="s">
        <v>6</v>
      </c>
      <c r="B16" s="16" t="s">
        <v>13</v>
      </c>
      <c r="C16" s="16" t="s">
        <v>29</v>
      </c>
      <c r="D16" s="12"/>
      <c r="E16" s="12"/>
      <c r="F16" s="12"/>
      <c r="G16" s="31">
        <f>'Stavební rozpočet'!N36</f>
        <v>0</v>
      </c>
      <c r="H16" s="31" t="s">
        <v>52</v>
      </c>
      <c r="I16" s="31">
        <f>IF(H16="F",0,G16)</f>
        <v>0</v>
      </c>
    </row>
    <row r="17" spans="1:9" ht="12.75">
      <c r="A17" s="9" t="s">
        <v>6</v>
      </c>
      <c r="B17" s="16" t="s">
        <v>14</v>
      </c>
      <c r="C17" s="16" t="s">
        <v>30</v>
      </c>
      <c r="D17" s="12"/>
      <c r="E17" s="12"/>
      <c r="F17" s="12"/>
      <c r="G17" s="31">
        <f>'Stavební rozpočet'!N43</f>
        <v>0</v>
      </c>
      <c r="H17" s="31" t="s">
        <v>52</v>
      </c>
      <c r="I17" s="31">
        <f>IF(H17="F",0,G17)</f>
        <v>0</v>
      </c>
    </row>
    <row r="18" spans="1:9" ht="12.75">
      <c r="A18" s="9" t="s">
        <v>6</v>
      </c>
      <c r="B18" s="16" t="s">
        <v>15</v>
      </c>
      <c r="C18" s="16" t="s">
        <v>31</v>
      </c>
      <c r="D18" s="12"/>
      <c r="E18" s="12"/>
      <c r="F18" s="12"/>
      <c r="G18" s="31">
        <f>'Stavební rozpočet'!N45</f>
        <v>0</v>
      </c>
      <c r="H18" s="31" t="s">
        <v>52</v>
      </c>
      <c r="I18" s="31">
        <f>IF(H18="F",0,G18)</f>
        <v>0</v>
      </c>
    </row>
    <row r="19" spans="1:9" ht="12.75">
      <c r="A19" s="9" t="s">
        <v>6</v>
      </c>
      <c r="B19" s="16" t="s">
        <v>16</v>
      </c>
      <c r="C19" s="16" t="s">
        <v>32</v>
      </c>
      <c r="D19" s="12"/>
      <c r="E19" s="12"/>
      <c r="F19" s="12"/>
      <c r="G19" s="31">
        <f>'Stavební rozpočet'!N47</f>
        <v>0</v>
      </c>
      <c r="H19" s="31" t="s">
        <v>52</v>
      </c>
      <c r="I19" s="31">
        <f>IF(H19="F",0,G19)</f>
        <v>0</v>
      </c>
    </row>
    <row r="20" spans="1:9" ht="12.75">
      <c r="A20" s="9" t="s">
        <v>6</v>
      </c>
      <c r="B20" s="16" t="s">
        <v>17</v>
      </c>
      <c r="C20" s="16" t="s">
        <v>33</v>
      </c>
      <c r="D20" s="12"/>
      <c r="E20" s="12"/>
      <c r="F20" s="12"/>
      <c r="G20" s="31">
        <f>'Stavební rozpočet'!N50</f>
        <v>0</v>
      </c>
      <c r="H20" s="31" t="s">
        <v>52</v>
      </c>
      <c r="I20" s="31">
        <f>IF(H20="F",0,G20)</f>
        <v>0</v>
      </c>
    </row>
    <row r="21" spans="1:9" ht="12.75">
      <c r="A21" s="9" t="s">
        <v>6</v>
      </c>
      <c r="B21" s="16" t="s">
        <v>18</v>
      </c>
      <c r="C21" s="16" t="s">
        <v>34</v>
      </c>
      <c r="D21" s="12"/>
      <c r="E21" s="12"/>
      <c r="F21" s="12"/>
      <c r="G21" s="31">
        <f>'Stavební rozpočet'!N53</f>
        <v>0</v>
      </c>
      <c r="H21" s="31" t="s">
        <v>52</v>
      </c>
      <c r="I21" s="31">
        <f>IF(H21="F",0,G21)</f>
        <v>0</v>
      </c>
    </row>
    <row r="22" spans="1:9" ht="12.75">
      <c r="A22" s="9" t="s">
        <v>6</v>
      </c>
      <c r="B22" s="16" t="s">
        <v>19</v>
      </c>
      <c r="C22" s="16" t="s">
        <v>35</v>
      </c>
      <c r="D22" s="12"/>
      <c r="E22" s="12"/>
      <c r="F22" s="12"/>
      <c r="G22" s="31">
        <f>'Stavební rozpočet'!N57</f>
        <v>0</v>
      </c>
      <c r="H22" s="31" t="s">
        <v>52</v>
      </c>
      <c r="I22" s="31">
        <f>IF(H22="F",0,G22)</f>
        <v>0</v>
      </c>
    </row>
    <row r="23" spans="1:9" ht="12.75">
      <c r="A23" s="9" t="s">
        <v>6</v>
      </c>
      <c r="B23" s="16" t="s">
        <v>20</v>
      </c>
      <c r="C23" s="16" t="s">
        <v>36</v>
      </c>
      <c r="D23" s="12"/>
      <c r="E23" s="12"/>
      <c r="F23" s="12"/>
      <c r="G23" s="31">
        <f>'Stavební rozpočet'!N60</f>
        <v>0</v>
      </c>
      <c r="H23" s="31" t="s">
        <v>52</v>
      </c>
      <c r="I23" s="31">
        <f>IF(H23="F",0,G23)</f>
        <v>0</v>
      </c>
    </row>
    <row r="24" spans="1:9" ht="12.75">
      <c r="A24" s="9" t="s">
        <v>7</v>
      </c>
      <c r="B24" s="16"/>
      <c r="C24" s="16" t="s">
        <v>37</v>
      </c>
      <c r="D24" s="12"/>
      <c r="E24" s="12"/>
      <c r="F24" s="12"/>
      <c r="G24" s="31">
        <f>'Stavební rozpočet'!N67</f>
        <v>0</v>
      </c>
      <c r="H24" s="31" t="s">
        <v>51</v>
      </c>
      <c r="I24" s="31">
        <f>IF(H24="F",0,G24)</f>
        <v>0</v>
      </c>
    </row>
    <row r="25" spans="1:9" ht="12.75">
      <c r="A25" s="9" t="s">
        <v>7</v>
      </c>
      <c r="B25" s="16" t="s">
        <v>10</v>
      </c>
      <c r="C25" s="16" t="s">
        <v>26</v>
      </c>
      <c r="D25" s="12"/>
      <c r="E25" s="12"/>
      <c r="F25" s="12"/>
      <c r="G25" s="31">
        <f>'Stavební rozpočet'!N68</f>
        <v>0</v>
      </c>
      <c r="H25" s="31" t="s">
        <v>52</v>
      </c>
      <c r="I25" s="31">
        <f>IF(H25="F",0,G25)</f>
        <v>0</v>
      </c>
    </row>
    <row r="26" spans="1:9" ht="12.75">
      <c r="A26" s="9" t="s">
        <v>7</v>
      </c>
      <c r="B26" s="16" t="s">
        <v>21</v>
      </c>
      <c r="C26" s="16" t="s">
        <v>38</v>
      </c>
      <c r="D26" s="12"/>
      <c r="E26" s="12"/>
      <c r="F26" s="12"/>
      <c r="G26" s="31">
        <f>'Stavební rozpočet'!N72</f>
        <v>0</v>
      </c>
      <c r="H26" s="31" t="s">
        <v>52</v>
      </c>
      <c r="I26" s="31">
        <f>IF(H26="F",0,G26)</f>
        <v>0</v>
      </c>
    </row>
    <row r="27" spans="1:9" ht="12.75">
      <c r="A27" s="9" t="s">
        <v>7</v>
      </c>
      <c r="B27" s="16" t="s">
        <v>12</v>
      </c>
      <c r="C27" s="16" t="s">
        <v>28</v>
      </c>
      <c r="D27" s="12"/>
      <c r="E27" s="12"/>
      <c r="F27" s="12"/>
      <c r="G27" s="31">
        <f>'Stavební rozpočet'!N76</f>
        <v>0</v>
      </c>
      <c r="H27" s="31" t="s">
        <v>52</v>
      </c>
      <c r="I27" s="31">
        <f>IF(H27="F",0,G27)</f>
        <v>0</v>
      </c>
    </row>
    <row r="28" spans="1:9" ht="12.75">
      <c r="A28" s="9" t="s">
        <v>7</v>
      </c>
      <c r="B28" s="16" t="s">
        <v>13</v>
      </c>
      <c r="C28" s="16" t="s">
        <v>29</v>
      </c>
      <c r="D28" s="12"/>
      <c r="E28" s="12"/>
      <c r="F28" s="12"/>
      <c r="G28" s="31">
        <f>'Stavební rozpočet'!N80</f>
        <v>0</v>
      </c>
      <c r="H28" s="31" t="s">
        <v>52</v>
      </c>
      <c r="I28" s="31">
        <f>IF(H28="F",0,G28)</f>
        <v>0</v>
      </c>
    </row>
    <row r="29" spans="1:9" ht="12.75">
      <c r="A29" s="9" t="s">
        <v>7</v>
      </c>
      <c r="B29" s="16" t="s">
        <v>14</v>
      </c>
      <c r="C29" s="16" t="s">
        <v>30</v>
      </c>
      <c r="D29" s="12"/>
      <c r="E29" s="12"/>
      <c r="F29" s="12"/>
      <c r="G29" s="31">
        <f>'Stavební rozpočet'!N84</f>
        <v>0</v>
      </c>
      <c r="H29" s="31" t="s">
        <v>52</v>
      </c>
      <c r="I29" s="31">
        <f>IF(H29="F",0,G29)</f>
        <v>0</v>
      </c>
    </row>
    <row r="30" spans="1:9" ht="12.75">
      <c r="A30" s="9" t="s">
        <v>7</v>
      </c>
      <c r="B30" s="16" t="s">
        <v>15</v>
      </c>
      <c r="C30" s="16" t="s">
        <v>31</v>
      </c>
      <c r="D30" s="12"/>
      <c r="E30" s="12"/>
      <c r="F30" s="12"/>
      <c r="G30" s="31">
        <f>'Stavební rozpočet'!N86</f>
        <v>0</v>
      </c>
      <c r="H30" s="31" t="s">
        <v>52</v>
      </c>
      <c r="I30" s="31">
        <f>IF(H30="F",0,G30)</f>
        <v>0</v>
      </c>
    </row>
    <row r="31" spans="1:9" ht="12.75">
      <c r="A31" s="9" t="s">
        <v>7</v>
      </c>
      <c r="B31" s="16" t="s">
        <v>22</v>
      </c>
      <c r="C31" s="16" t="s">
        <v>39</v>
      </c>
      <c r="D31" s="12"/>
      <c r="E31" s="12"/>
      <c r="F31" s="12"/>
      <c r="G31" s="31">
        <f>'Stavební rozpočet'!N92</f>
        <v>0</v>
      </c>
      <c r="H31" s="31" t="s">
        <v>52</v>
      </c>
      <c r="I31" s="31">
        <f>IF(H31="F",0,G31)</f>
        <v>0</v>
      </c>
    </row>
    <row r="32" spans="1:9" ht="12.75">
      <c r="A32" s="9" t="s">
        <v>7</v>
      </c>
      <c r="B32" s="16" t="s">
        <v>18</v>
      </c>
      <c r="C32" s="16" t="s">
        <v>34</v>
      </c>
      <c r="D32" s="12"/>
      <c r="E32" s="12"/>
      <c r="F32" s="12"/>
      <c r="G32" s="31">
        <f>'Stavební rozpočet'!N97</f>
        <v>0</v>
      </c>
      <c r="H32" s="31" t="s">
        <v>52</v>
      </c>
      <c r="I32" s="31">
        <f>IF(H32="F",0,G32)</f>
        <v>0</v>
      </c>
    </row>
    <row r="33" spans="1:9" ht="12.75">
      <c r="A33" s="9" t="s">
        <v>7</v>
      </c>
      <c r="B33" s="16" t="s">
        <v>20</v>
      </c>
      <c r="C33" s="16" t="s">
        <v>36</v>
      </c>
      <c r="D33" s="12"/>
      <c r="E33" s="12"/>
      <c r="F33" s="12"/>
      <c r="G33" s="31">
        <f>'Stavební rozpočet'!N101</f>
        <v>0</v>
      </c>
      <c r="H33" s="31" t="s">
        <v>52</v>
      </c>
      <c r="I33" s="31">
        <f>IF(H33="F",0,G33)</f>
        <v>0</v>
      </c>
    </row>
    <row r="34" spans="6:7" ht="12.75">
      <c r="F34" s="26" t="s">
        <v>49</v>
      </c>
      <c r="G34" s="36">
        <f>ROUND(SUM(I11:I33),0)</f>
        <v>0</v>
      </c>
    </row>
  </sheetData>
  <mergeCells count="48"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4:G5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8:G9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11.57421875" defaultRowHeight="12.75"/>
  <cols>
    <col min="1" max="1" width="9.140625" customWidth="1"/>
    <col min="2" max="2" width="12.8515625" customWidth="1"/>
    <col min="3" max="3" width="22.8515625" customWidth="1"/>
    <col min="4" max="4" width="10.00390625" customWidth="1"/>
    <col min="5" max="5" width="14.00390625" customWidth="1"/>
    <col min="6" max="6" width="22.8515625" customWidth="1"/>
    <col min="7" max="7" width="9.140625" customWidth="1"/>
    <col min="8" max="8" width="12.8515625" customWidth="1"/>
    <col min="9" max="9" width="22.8515625" customWidth="1"/>
  </cols>
  <sheetData>
    <row r="1" spans="1:9" ht="72.75" customHeight="1">
      <c r="A1" s="145"/>
      <c r="B1" s="37"/>
      <c r="C1" s="59" t="s">
        <v>71</v>
      </c>
      <c r="D1" s="10"/>
      <c r="E1" s="10"/>
      <c r="F1" s="10"/>
      <c r="G1" s="10"/>
      <c r="H1" s="10"/>
      <c r="I1" s="10"/>
    </row>
    <row r="2" spans="1:10" ht="12.75">
      <c r="A2" s="3" t="s">
        <v>1</v>
      </c>
      <c r="B2" s="11"/>
      <c r="C2" s="32" t="str">
        <f>'Stavební rozpočet'!D2</f>
        <v>22084 Bruntál, centrum Pohoda, obnova komunikací pro pěší</v>
      </c>
      <c r="D2" s="64"/>
      <c r="E2" s="23" t="s">
        <v>46</v>
      </c>
      <c r="F2" s="23" t="str">
        <f>'Stavební rozpočet'!J2</f>
        <v> </v>
      </c>
      <c r="G2" s="11"/>
      <c r="H2" s="23" t="s">
        <v>96</v>
      </c>
      <c r="I2" s="73"/>
      <c r="J2" s="30"/>
    </row>
    <row r="3" spans="1:10" ht="12.75">
      <c r="A3" s="4"/>
      <c r="B3" s="12"/>
      <c r="C3" s="17"/>
      <c r="D3" s="17"/>
      <c r="E3" s="12"/>
      <c r="F3" s="12"/>
      <c r="G3" s="12"/>
      <c r="H3" s="12"/>
      <c r="I3" s="27"/>
      <c r="J3" s="30"/>
    </row>
    <row r="4" spans="1:10" ht="12.75">
      <c r="A4" s="5" t="s">
        <v>2</v>
      </c>
      <c r="B4" s="12"/>
      <c r="C4" s="24" t="str">
        <f>'Stavební rozpočet'!D4</f>
        <v> </v>
      </c>
      <c r="D4" s="12"/>
      <c r="E4" s="24" t="s">
        <v>47</v>
      </c>
      <c r="F4" s="24" t="str">
        <f>'Stavební rozpočet'!J4</f>
        <v> </v>
      </c>
      <c r="G4" s="12"/>
      <c r="H4" s="24" t="s">
        <v>96</v>
      </c>
      <c r="I4" s="74"/>
      <c r="J4" s="30"/>
    </row>
    <row r="5" spans="1:10" ht="12.75">
      <c r="A5" s="4"/>
      <c r="B5" s="12"/>
      <c r="C5" s="12"/>
      <c r="D5" s="12"/>
      <c r="E5" s="12"/>
      <c r="F5" s="12"/>
      <c r="G5" s="12"/>
      <c r="H5" s="12"/>
      <c r="I5" s="27"/>
      <c r="J5" s="30"/>
    </row>
    <row r="6" spans="1:10" ht="12.75">
      <c r="A6" s="5" t="s">
        <v>3</v>
      </c>
      <c r="B6" s="12"/>
      <c r="C6" s="24" t="str">
        <f>'Stavební rozpočet'!D6</f>
        <v> </v>
      </c>
      <c r="D6" s="12"/>
      <c r="E6" s="24" t="s">
        <v>48</v>
      </c>
      <c r="F6" s="24" t="str">
        <f>'Stavební rozpočet'!J6</f>
        <v> </v>
      </c>
      <c r="G6" s="12"/>
      <c r="H6" s="24" t="s">
        <v>96</v>
      </c>
      <c r="I6" s="74"/>
      <c r="J6" s="30"/>
    </row>
    <row r="7" spans="1:10" ht="12.75">
      <c r="A7" s="4"/>
      <c r="B7" s="12"/>
      <c r="C7" s="12"/>
      <c r="D7" s="12"/>
      <c r="E7" s="12"/>
      <c r="F7" s="12"/>
      <c r="G7" s="12"/>
      <c r="H7" s="12"/>
      <c r="I7" s="27"/>
      <c r="J7" s="30"/>
    </row>
    <row r="8" spans="1:10" ht="12.75">
      <c r="A8" s="5" t="s">
        <v>41</v>
      </c>
      <c r="B8" s="12"/>
      <c r="C8" s="24" t="str">
        <f>'Stavební rozpočet'!H4</f>
        <v>10.08.2022</v>
      </c>
      <c r="D8" s="12"/>
      <c r="E8" s="24" t="s">
        <v>42</v>
      </c>
      <c r="F8" s="24" t="str">
        <f>'Stavební rozpočet'!H6</f>
        <v> </v>
      </c>
      <c r="G8" s="12"/>
      <c r="H8" s="16" t="s">
        <v>97</v>
      </c>
      <c r="I8" s="74" t="s">
        <v>15</v>
      </c>
      <c r="J8" s="30"/>
    </row>
    <row r="9" spans="1:10" ht="12.75">
      <c r="A9" s="4"/>
      <c r="B9" s="12"/>
      <c r="C9" s="12"/>
      <c r="D9" s="12"/>
      <c r="E9" s="12"/>
      <c r="F9" s="12"/>
      <c r="G9" s="12"/>
      <c r="H9" s="12"/>
      <c r="I9" s="27"/>
      <c r="J9" s="30"/>
    </row>
    <row r="10" spans="1:10" ht="12.75">
      <c r="A10" s="5" t="s">
        <v>53</v>
      </c>
      <c r="B10" s="12"/>
      <c r="C10" s="24" t="str">
        <f>'Stavební rozpočet'!D8</f>
        <v> </v>
      </c>
      <c r="D10" s="12"/>
      <c r="E10" s="24" t="s">
        <v>4</v>
      </c>
      <c r="F10" s="24" t="str">
        <f>'Stavební rozpočet'!J8</f>
        <v> </v>
      </c>
      <c r="G10" s="12"/>
      <c r="H10" s="16" t="s">
        <v>98</v>
      </c>
      <c r="I10" s="34" t="str">
        <f>'Stavební rozpočet'!H8</f>
        <v>10.08.2022</v>
      </c>
      <c r="J10" s="30"/>
    </row>
    <row r="11" spans="1:10" ht="12.75">
      <c r="A11" s="38"/>
      <c r="B11" s="20"/>
      <c r="C11" s="20"/>
      <c r="D11" s="20"/>
      <c r="E11" s="20"/>
      <c r="F11" s="20"/>
      <c r="G11" s="20"/>
      <c r="H11" s="20"/>
      <c r="I11" s="75"/>
      <c r="J11" s="30"/>
    </row>
    <row r="12" spans="1:9" ht="23.25" customHeight="1">
      <c r="A12" s="39" t="s">
        <v>54</v>
      </c>
      <c r="B12" s="50"/>
      <c r="C12" s="50"/>
      <c r="D12" s="50"/>
      <c r="E12" s="50"/>
      <c r="F12" s="50"/>
      <c r="G12" s="50"/>
      <c r="H12" s="50"/>
      <c r="I12" s="50"/>
    </row>
    <row r="13" spans="1:10" ht="26.25" customHeight="1">
      <c r="A13" s="40" t="s">
        <v>55</v>
      </c>
      <c r="B13" s="51" t="s">
        <v>68</v>
      </c>
      <c r="C13" s="60"/>
      <c r="D13" s="40" t="s">
        <v>72</v>
      </c>
      <c r="E13" s="51" t="s">
        <v>81</v>
      </c>
      <c r="F13" s="60"/>
      <c r="G13" s="40" t="s">
        <v>82</v>
      </c>
      <c r="H13" s="51" t="s">
        <v>99</v>
      </c>
      <c r="I13" s="60"/>
      <c r="J13" s="30"/>
    </row>
    <row r="14" spans="1:10" ht="15" customHeight="1">
      <c r="A14" s="41" t="s">
        <v>56</v>
      </c>
      <c r="B14" s="52" t="s">
        <v>69</v>
      </c>
      <c r="C14" s="68">
        <f>SUM('Stavební rozpočet'!AB12:AB106)</f>
        <v>0</v>
      </c>
      <c r="D14" s="65" t="s">
        <v>73</v>
      </c>
      <c r="E14" s="67"/>
      <c r="F14" s="68">
        <v>0</v>
      </c>
      <c r="G14" s="65" t="s">
        <v>83</v>
      </c>
      <c r="H14" s="67"/>
      <c r="I14" s="69" t="s">
        <v>100</v>
      </c>
      <c r="J14" s="30"/>
    </row>
    <row r="15" spans="1:10" ht="15" customHeight="1">
      <c r="A15" s="42"/>
      <c r="B15" s="52" t="s">
        <v>70</v>
      </c>
      <c r="C15" s="68">
        <f>SUM('Stavební rozpočet'!AC12:AC106)</f>
        <v>0</v>
      </c>
      <c r="D15" s="65" t="s">
        <v>74</v>
      </c>
      <c r="E15" s="67"/>
      <c r="F15" s="68">
        <v>0</v>
      </c>
      <c r="G15" s="65" t="s">
        <v>84</v>
      </c>
      <c r="H15" s="67"/>
      <c r="I15" s="69" t="s">
        <v>100</v>
      </c>
      <c r="J15" s="30"/>
    </row>
    <row r="16" spans="1:10" ht="15" customHeight="1">
      <c r="A16" s="41" t="s">
        <v>57</v>
      </c>
      <c r="B16" s="52" t="s">
        <v>69</v>
      </c>
      <c r="C16" s="68">
        <f>SUM('Stavební rozpočet'!AD12:AD106)</f>
        <v>0</v>
      </c>
      <c r="D16" s="65" t="s">
        <v>75</v>
      </c>
      <c r="E16" s="67"/>
      <c r="F16" s="68">
        <v>0</v>
      </c>
      <c r="G16" s="65" t="s">
        <v>85</v>
      </c>
      <c r="H16" s="67"/>
      <c r="I16" s="69" t="s">
        <v>100</v>
      </c>
      <c r="J16" s="30"/>
    </row>
    <row r="17" spans="1:10" ht="15" customHeight="1">
      <c r="A17" s="42"/>
      <c r="B17" s="52" t="s">
        <v>70</v>
      </c>
      <c r="C17" s="68">
        <f>SUM('Stavební rozpočet'!AE12:AE106)</f>
        <v>0</v>
      </c>
      <c r="D17" s="65"/>
      <c r="E17" s="67"/>
      <c r="F17" s="69"/>
      <c r="G17" s="65" t="s">
        <v>86</v>
      </c>
      <c r="H17" s="67"/>
      <c r="I17" s="69" t="s">
        <v>100</v>
      </c>
      <c r="J17" s="30"/>
    </row>
    <row r="18" spans="1:10" ht="15" customHeight="1">
      <c r="A18" s="41" t="s">
        <v>58</v>
      </c>
      <c r="B18" s="52" t="s">
        <v>69</v>
      </c>
      <c r="C18" s="68">
        <f>SUM('Stavební rozpočet'!AF12:AF106)</f>
        <v>0</v>
      </c>
      <c r="D18" s="65"/>
      <c r="E18" s="67"/>
      <c r="F18" s="69"/>
      <c r="G18" s="65" t="s">
        <v>87</v>
      </c>
      <c r="H18" s="67"/>
      <c r="I18" s="69" t="s">
        <v>100</v>
      </c>
      <c r="J18" s="30"/>
    </row>
    <row r="19" spans="1:10" ht="15" customHeight="1">
      <c r="A19" s="42"/>
      <c r="B19" s="52" t="s">
        <v>70</v>
      </c>
      <c r="C19" s="68">
        <f>SUM('Stavební rozpočet'!AG12:AG106)</f>
        <v>0</v>
      </c>
      <c r="D19" s="65"/>
      <c r="E19" s="67"/>
      <c r="F19" s="69"/>
      <c r="G19" s="65" t="s">
        <v>88</v>
      </c>
      <c r="H19" s="67"/>
      <c r="I19" s="69" t="s">
        <v>100</v>
      </c>
      <c r="J19" s="30"/>
    </row>
    <row r="20" spans="1:10" ht="15" customHeight="1">
      <c r="A20" s="43" t="s">
        <v>59</v>
      </c>
      <c r="B20" s="53"/>
      <c r="C20" s="68">
        <f>SUM('Stavební rozpočet'!AH12:AH106)</f>
        <v>0</v>
      </c>
      <c r="D20" s="65"/>
      <c r="E20" s="67"/>
      <c r="F20" s="69"/>
      <c r="G20" s="65"/>
      <c r="H20" s="67"/>
      <c r="I20" s="69"/>
      <c r="J20" s="30"/>
    </row>
    <row r="21" spans="1:10" ht="15" customHeight="1">
      <c r="A21" s="43" t="s">
        <v>60</v>
      </c>
      <c r="B21" s="53"/>
      <c r="C21" s="68">
        <f>SUM('Stavební rozpočet'!Z12:Z106)</f>
        <v>0</v>
      </c>
      <c r="D21" s="65"/>
      <c r="E21" s="67"/>
      <c r="F21" s="69"/>
      <c r="G21" s="65"/>
      <c r="H21" s="67"/>
      <c r="I21" s="69"/>
      <c r="J21" s="30"/>
    </row>
    <row r="22" spans="1:10" ht="16.5" customHeight="1">
      <c r="A22" s="43" t="s">
        <v>61</v>
      </c>
      <c r="B22" s="53"/>
      <c r="C22" s="68">
        <f>ROUND(SUM(C14:C21),0)</f>
        <v>0</v>
      </c>
      <c r="D22" s="43" t="s">
        <v>76</v>
      </c>
      <c r="E22" s="53"/>
      <c r="F22" s="68">
        <f>SUM(F14:F21)</f>
        <v>0</v>
      </c>
      <c r="G22" s="43" t="s">
        <v>89</v>
      </c>
      <c r="H22" s="53"/>
      <c r="I22" s="68">
        <f>SUM(I14:I21)</f>
        <v>0</v>
      </c>
      <c r="J22" s="30"/>
    </row>
    <row r="23" spans="1:10" ht="15" customHeight="1">
      <c r="A23" s="22"/>
      <c r="B23" s="22"/>
      <c r="C23" s="25"/>
      <c r="D23" s="43" t="s">
        <v>77</v>
      </c>
      <c r="E23" s="53"/>
      <c r="F23" s="70">
        <v>0</v>
      </c>
      <c r="G23" s="43" t="s">
        <v>90</v>
      </c>
      <c r="H23" s="53"/>
      <c r="I23" s="68">
        <v>0</v>
      </c>
      <c r="J23" s="30"/>
    </row>
    <row r="24" spans="4:9" ht="15" customHeight="1">
      <c r="D24" s="22"/>
      <c r="E24" s="22"/>
      <c r="F24" s="71"/>
      <c r="G24" s="43" t="s">
        <v>91</v>
      </c>
      <c r="H24" s="53"/>
      <c r="I24" s="76"/>
    </row>
    <row r="25" spans="6:10" ht="15" customHeight="1">
      <c r="F25" s="72"/>
      <c r="G25" s="43" t="s">
        <v>92</v>
      </c>
      <c r="H25" s="53"/>
      <c r="I25" s="68">
        <v>0</v>
      </c>
      <c r="J25" s="30"/>
    </row>
    <row r="26" spans="1:9" ht="12.75">
      <c r="A26" s="37"/>
      <c r="B26" s="37"/>
      <c r="C26" s="37"/>
      <c r="G26" s="22"/>
      <c r="H26" s="22"/>
      <c r="I26" s="22"/>
    </row>
    <row r="27" spans="1:9" ht="15" customHeight="1">
      <c r="A27" s="44" t="s">
        <v>62</v>
      </c>
      <c r="B27" s="54"/>
      <c r="C27" s="78">
        <f>ROUND(SUM('Stavební rozpočet'!AJ12:AJ106),0)</f>
        <v>0</v>
      </c>
      <c r="D27" s="66"/>
      <c r="E27" s="37"/>
      <c r="F27" s="37"/>
      <c r="G27" s="37"/>
      <c r="H27" s="37"/>
      <c r="I27" s="37"/>
    </row>
    <row r="28" spans="1:10" ht="15" customHeight="1">
      <c r="A28" s="44" t="s">
        <v>63</v>
      </c>
      <c r="B28" s="54"/>
      <c r="C28" s="78">
        <f>ROUND(SUM('Stavební rozpočet'!AK12:AK106),0)</f>
        <v>0</v>
      </c>
      <c r="D28" s="44" t="s">
        <v>78</v>
      </c>
      <c r="E28" s="54"/>
      <c r="F28" s="78">
        <f>ROUND(C28*(15/100),2)</f>
        <v>0</v>
      </c>
      <c r="G28" s="44" t="s">
        <v>93</v>
      </c>
      <c r="H28" s="54"/>
      <c r="I28" s="78">
        <f>ROUND(SUM(C27:C29),0)</f>
        <v>0</v>
      </c>
      <c r="J28" s="30"/>
    </row>
    <row r="29" spans="1:10" ht="15" customHeight="1">
      <c r="A29" s="44" t="s">
        <v>64</v>
      </c>
      <c r="B29" s="54"/>
      <c r="C29" s="78">
        <f>ROUND(SUM('Stavební rozpočet'!AL12:AL106)+(F22+I22+F23+I23+I24+I25),0)</f>
        <v>0</v>
      </c>
      <c r="D29" s="44" t="s">
        <v>79</v>
      </c>
      <c r="E29" s="54"/>
      <c r="F29" s="78">
        <f>ROUND(C29*(21/100),2)</f>
        <v>0</v>
      </c>
      <c r="G29" s="44" t="s">
        <v>94</v>
      </c>
      <c r="H29" s="54"/>
      <c r="I29" s="78">
        <f>ROUND(SUM(F28:F29)+I28,0)</f>
        <v>0</v>
      </c>
      <c r="J29" s="30"/>
    </row>
    <row r="30" spans="1:9" ht="12.75">
      <c r="A30" s="45"/>
      <c r="B30" s="45"/>
      <c r="C30" s="45"/>
      <c r="D30" s="45"/>
      <c r="E30" s="45"/>
      <c r="F30" s="45"/>
      <c r="G30" s="45"/>
      <c r="H30" s="45"/>
      <c r="I30" s="45"/>
    </row>
    <row r="31" spans="1:10" ht="14.25" customHeight="1">
      <c r="A31" s="46" t="s">
        <v>65</v>
      </c>
      <c r="B31" s="55"/>
      <c r="C31" s="61"/>
      <c r="D31" s="46" t="s">
        <v>80</v>
      </c>
      <c r="E31" s="55"/>
      <c r="F31" s="61"/>
      <c r="G31" s="46" t="s">
        <v>95</v>
      </c>
      <c r="H31" s="55"/>
      <c r="I31" s="61"/>
      <c r="J31" s="77"/>
    </row>
    <row r="32" spans="1:10" ht="14.25" customHeight="1">
      <c r="A32" s="47"/>
      <c r="B32" s="56"/>
      <c r="C32" s="62"/>
      <c r="D32" s="47"/>
      <c r="E32" s="56"/>
      <c r="F32" s="62"/>
      <c r="G32" s="47"/>
      <c r="H32" s="56"/>
      <c r="I32" s="62"/>
      <c r="J32" s="77"/>
    </row>
    <row r="33" spans="1:10" ht="14.25" customHeight="1">
      <c r="A33" s="47"/>
      <c r="B33" s="56"/>
      <c r="C33" s="62"/>
      <c r="D33" s="47"/>
      <c r="E33" s="56"/>
      <c r="F33" s="62"/>
      <c r="G33" s="47"/>
      <c r="H33" s="56"/>
      <c r="I33" s="62"/>
      <c r="J33" s="77"/>
    </row>
    <row r="34" spans="1:10" ht="14.25" customHeight="1">
      <c r="A34" s="47"/>
      <c r="B34" s="56"/>
      <c r="C34" s="62"/>
      <c r="D34" s="47"/>
      <c r="E34" s="56"/>
      <c r="F34" s="62"/>
      <c r="G34" s="47"/>
      <c r="H34" s="56"/>
      <c r="I34" s="62"/>
      <c r="J34" s="77"/>
    </row>
    <row r="35" spans="1:10" ht="14.25" customHeight="1">
      <c r="A35" s="48" t="s">
        <v>66</v>
      </c>
      <c r="B35" s="57"/>
      <c r="C35" s="63"/>
      <c r="D35" s="48" t="s">
        <v>66</v>
      </c>
      <c r="E35" s="57"/>
      <c r="F35" s="63"/>
      <c r="G35" s="48" t="s">
        <v>66</v>
      </c>
      <c r="H35" s="57"/>
      <c r="I35" s="63"/>
      <c r="J35" s="77"/>
    </row>
    <row r="36" spans="1:9" ht="11.25" customHeight="1">
      <c r="A36" s="49" t="s">
        <v>67</v>
      </c>
      <c r="B36" s="58"/>
      <c r="C36" s="58"/>
      <c r="D36" s="58"/>
      <c r="E36" s="58"/>
      <c r="F36" s="58"/>
      <c r="G36" s="58"/>
      <c r="H36" s="58"/>
      <c r="I36" s="58"/>
    </row>
    <row r="37" spans="1:9" ht="12.75">
      <c r="A37" s="24"/>
      <c r="B37" s="12"/>
      <c r="C37" s="12"/>
      <c r="D37" s="12"/>
      <c r="E37" s="12"/>
      <c r="F37" s="12"/>
      <c r="G37" s="12"/>
      <c r="H37" s="12"/>
      <c r="I37" s="12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9"/>
  <sheetViews>
    <sheetView workbookViewId="0" topLeftCell="A1">
      <pane ySplit="11" topLeftCell="A12" activePane="bottomLeft" state="frozen"/>
      <selection pane="bottomLeft" activeCell="A1" sqref="A1:N1"/>
    </sheetView>
  </sheetViews>
  <sheetFormatPr defaultColWidth="11.57421875" defaultRowHeight="12.75"/>
  <cols>
    <col min="1" max="1" width="3.7109375" customWidth="1"/>
    <col min="2" max="2" width="7.57421875" customWidth="1"/>
    <col min="3" max="3" width="14.28125" customWidth="1"/>
    <col min="4" max="4" width="14.00390625" customWidth="1"/>
    <col min="5" max="5" width="47.00390625" customWidth="1"/>
    <col min="11" max="11" width="4.28125" customWidth="1"/>
    <col min="12" max="12" width="12.8515625" customWidth="1"/>
    <col min="13" max="13" width="12.00390625" customWidth="1"/>
    <col min="14" max="14" width="14.28125" customWidth="1"/>
    <col min="25" max="64" width="12.140625" hidden="1" customWidth="1"/>
  </cols>
  <sheetData>
    <row r="1" spans="1:14" ht="72.75" customHeight="1">
      <c r="A1" s="140" t="s">
        <v>101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ht="12.75">
      <c r="A2" s="3" t="s">
        <v>1</v>
      </c>
      <c r="B2" s="11"/>
      <c r="C2" s="11"/>
      <c r="D2" s="32" t="s">
        <v>199</v>
      </c>
      <c r="E2" s="64"/>
      <c r="F2" s="19" t="s">
        <v>40</v>
      </c>
      <c r="G2" s="11"/>
      <c r="H2" s="19" t="s">
        <v>44</v>
      </c>
      <c r="I2" s="23" t="s">
        <v>46</v>
      </c>
      <c r="J2" s="19" t="s">
        <v>262</v>
      </c>
      <c r="K2" s="11"/>
      <c r="L2" s="11"/>
      <c r="M2" s="11"/>
      <c r="N2" s="123"/>
      <c r="O2" s="30"/>
    </row>
    <row r="3" spans="1:15" ht="12.75">
      <c r="A3" s="4"/>
      <c r="B3" s="12"/>
      <c r="C3" s="12"/>
      <c r="D3" s="17"/>
      <c r="E3" s="17"/>
      <c r="F3" s="12"/>
      <c r="G3" s="12"/>
      <c r="H3" s="12"/>
      <c r="I3" s="12"/>
      <c r="J3" s="12"/>
      <c r="K3" s="12"/>
      <c r="L3" s="12"/>
      <c r="M3" s="12"/>
      <c r="N3" s="27"/>
      <c r="O3" s="30"/>
    </row>
    <row r="4" spans="1:15" ht="12.75">
      <c r="A4" s="5" t="s">
        <v>2</v>
      </c>
      <c r="B4" s="12"/>
      <c r="C4" s="12"/>
      <c r="D4" s="24" t="s">
        <v>44</v>
      </c>
      <c r="E4" s="12"/>
      <c r="F4" s="16" t="s">
        <v>41</v>
      </c>
      <c r="G4" s="12"/>
      <c r="H4" s="16" t="s">
        <v>45</v>
      </c>
      <c r="I4" s="24" t="s">
        <v>47</v>
      </c>
      <c r="J4" s="16" t="s">
        <v>262</v>
      </c>
      <c r="K4" s="12"/>
      <c r="L4" s="12"/>
      <c r="M4" s="12"/>
      <c r="N4" s="27"/>
      <c r="O4" s="30"/>
    </row>
    <row r="5" spans="1:15" ht="12.75">
      <c r="A5" s="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7"/>
      <c r="O5" s="30"/>
    </row>
    <row r="6" spans="1:15" ht="12.75">
      <c r="A6" s="5" t="s">
        <v>3</v>
      </c>
      <c r="B6" s="12"/>
      <c r="C6" s="12"/>
      <c r="D6" s="24" t="s">
        <v>44</v>
      </c>
      <c r="E6" s="12"/>
      <c r="F6" s="16" t="s">
        <v>42</v>
      </c>
      <c r="G6" s="12"/>
      <c r="H6" s="16" t="s">
        <v>44</v>
      </c>
      <c r="I6" s="24" t="s">
        <v>48</v>
      </c>
      <c r="J6" s="16" t="s">
        <v>262</v>
      </c>
      <c r="K6" s="12"/>
      <c r="L6" s="12"/>
      <c r="M6" s="12"/>
      <c r="N6" s="27"/>
      <c r="O6" s="30"/>
    </row>
    <row r="7" spans="1:15" ht="12.75">
      <c r="A7" s="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27"/>
      <c r="O7" s="30"/>
    </row>
    <row r="8" spans="1:15" ht="12.75">
      <c r="A8" s="5" t="s">
        <v>53</v>
      </c>
      <c r="B8" s="12"/>
      <c r="C8" s="12"/>
      <c r="D8" s="24" t="s">
        <v>44</v>
      </c>
      <c r="E8" s="12"/>
      <c r="F8" s="16" t="s">
        <v>43</v>
      </c>
      <c r="G8" s="12"/>
      <c r="H8" s="16" t="s">
        <v>45</v>
      </c>
      <c r="I8" s="24" t="s">
        <v>4</v>
      </c>
      <c r="J8" s="16" t="s">
        <v>262</v>
      </c>
      <c r="K8" s="12"/>
      <c r="L8" s="12"/>
      <c r="M8" s="12"/>
      <c r="N8" s="27"/>
      <c r="O8" s="30"/>
    </row>
    <row r="9" spans="1:15" ht="12.75">
      <c r="A9" s="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28"/>
      <c r="O9" s="30"/>
    </row>
    <row r="10" spans="1:64" ht="12.75">
      <c r="A10" s="79" t="s">
        <v>102</v>
      </c>
      <c r="B10" s="88" t="s">
        <v>5</v>
      </c>
      <c r="C10" s="88" t="s">
        <v>8</v>
      </c>
      <c r="D10" s="97" t="s">
        <v>200</v>
      </c>
      <c r="E10" s="101"/>
      <c r="F10" s="101"/>
      <c r="G10" s="101"/>
      <c r="H10" s="101"/>
      <c r="I10" s="101"/>
      <c r="J10" s="110"/>
      <c r="K10" s="88" t="s">
        <v>263</v>
      </c>
      <c r="L10" s="116" t="s">
        <v>270</v>
      </c>
      <c r="M10" s="121" t="s">
        <v>271</v>
      </c>
      <c r="N10" s="124" t="s">
        <v>273</v>
      </c>
      <c r="O10" s="77"/>
      <c r="BK10" s="127" t="s">
        <v>311</v>
      </c>
      <c r="BL10" s="131" t="s">
        <v>314</v>
      </c>
    </row>
    <row r="11" spans="1:62" ht="12.75">
      <c r="A11" s="80" t="s">
        <v>44</v>
      </c>
      <c r="B11" s="89" t="s">
        <v>44</v>
      </c>
      <c r="C11" s="89" t="s">
        <v>44</v>
      </c>
      <c r="D11" s="98" t="s">
        <v>201</v>
      </c>
      <c r="E11" s="102"/>
      <c r="F11" s="102"/>
      <c r="G11" s="102"/>
      <c r="H11" s="102"/>
      <c r="I11" s="102"/>
      <c r="J11" s="111"/>
      <c r="K11" s="89" t="s">
        <v>44</v>
      </c>
      <c r="L11" s="89" t="s">
        <v>44</v>
      </c>
      <c r="M11" s="122" t="s">
        <v>272</v>
      </c>
      <c r="N11" s="125" t="s">
        <v>274</v>
      </c>
      <c r="O11" s="77"/>
      <c r="Z11" s="127" t="s">
        <v>275</v>
      </c>
      <c r="AA11" s="127" t="s">
        <v>276</v>
      </c>
      <c r="AB11" s="127" t="s">
        <v>277</v>
      </c>
      <c r="AC11" s="127" t="s">
        <v>278</v>
      </c>
      <c r="AD11" s="127" t="s">
        <v>279</v>
      </c>
      <c r="AE11" s="127" t="s">
        <v>280</v>
      </c>
      <c r="AF11" s="127" t="s">
        <v>281</v>
      </c>
      <c r="AG11" s="127" t="s">
        <v>282</v>
      </c>
      <c r="AH11" s="127" t="s">
        <v>283</v>
      </c>
      <c r="BH11" s="127" t="s">
        <v>308</v>
      </c>
      <c r="BI11" s="127" t="s">
        <v>309</v>
      </c>
      <c r="BJ11" s="127" t="s">
        <v>310</v>
      </c>
    </row>
    <row r="12" spans="1:15" ht="12.75">
      <c r="A12" s="81"/>
      <c r="B12" s="90" t="s">
        <v>6</v>
      </c>
      <c r="C12" s="90"/>
      <c r="D12" s="90" t="s">
        <v>24</v>
      </c>
      <c r="E12" s="103"/>
      <c r="F12" s="103"/>
      <c r="G12" s="103"/>
      <c r="H12" s="103"/>
      <c r="I12" s="103"/>
      <c r="J12" s="103"/>
      <c r="K12" s="113" t="s">
        <v>44</v>
      </c>
      <c r="L12" s="113" t="s">
        <v>44</v>
      </c>
      <c r="M12" s="113" t="s">
        <v>44</v>
      </c>
      <c r="N12" s="132">
        <f>N13+N20+N27+N32+N36+N43+N45+N47+N50+N53+N57+N60</f>
        <v>0</v>
      </c>
      <c r="O12" s="30"/>
    </row>
    <row r="13" spans="1:47" ht="12.75">
      <c r="A13" s="82"/>
      <c r="B13" s="91" t="s">
        <v>6</v>
      </c>
      <c r="C13" s="91" t="s">
        <v>9</v>
      </c>
      <c r="D13" s="91" t="s">
        <v>25</v>
      </c>
      <c r="E13" s="104"/>
      <c r="F13" s="104"/>
      <c r="G13" s="104"/>
      <c r="H13" s="104"/>
      <c r="I13" s="104"/>
      <c r="J13" s="104"/>
      <c r="K13" s="114" t="s">
        <v>44</v>
      </c>
      <c r="L13" s="114" t="s">
        <v>44</v>
      </c>
      <c r="M13" s="114" t="s">
        <v>44</v>
      </c>
      <c r="N13" s="133">
        <f>SUM(N14:N19)</f>
        <v>0</v>
      </c>
      <c r="O13" s="30"/>
      <c r="AI13" s="127" t="s">
        <v>6</v>
      </c>
      <c r="AS13" s="139">
        <f>SUM(AJ14:AJ19)</f>
        <v>0</v>
      </c>
      <c r="AT13" s="139">
        <f>SUM(AK14:AK19)</f>
        <v>0</v>
      </c>
      <c r="AU13" s="139">
        <f>SUM(AL14:AL19)</f>
        <v>0</v>
      </c>
    </row>
    <row r="14" spans="1:64" ht="12.75">
      <c r="A14" s="83" t="s">
        <v>103</v>
      </c>
      <c r="B14" s="92" t="s">
        <v>6</v>
      </c>
      <c r="C14" s="92" t="s">
        <v>152</v>
      </c>
      <c r="D14" s="92" t="s">
        <v>202</v>
      </c>
      <c r="E14" s="105"/>
      <c r="F14" s="105"/>
      <c r="G14" s="105"/>
      <c r="H14" s="105"/>
      <c r="I14" s="105"/>
      <c r="J14" s="105"/>
      <c r="K14" s="92" t="s">
        <v>264</v>
      </c>
      <c r="L14" s="141">
        <v>1</v>
      </c>
      <c r="M14" s="117">
        <v>0</v>
      </c>
      <c r="N14" s="134">
        <f>L14*M14</f>
        <v>0</v>
      </c>
      <c r="O14" s="30"/>
      <c r="Z14" s="31">
        <f>IF(AQ14="5",BJ14,0)</f>
        <v>0</v>
      </c>
      <c r="AB14" s="31">
        <f>IF(AQ14="1",BH14,0)</f>
        <v>0</v>
      </c>
      <c r="AC14" s="31">
        <f>IF(AQ14="1",BI14,0)</f>
        <v>0</v>
      </c>
      <c r="AD14" s="31">
        <f>IF(AQ14="7",BH14,0)</f>
        <v>0</v>
      </c>
      <c r="AE14" s="31">
        <f>IF(AQ14="7",BI14,0)</f>
        <v>0</v>
      </c>
      <c r="AF14" s="31">
        <f>IF(AQ14="2",BH14,0)</f>
        <v>0</v>
      </c>
      <c r="AG14" s="31">
        <f>IF(AQ14="2",BI14,0)</f>
        <v>0</v>
      </c>
      <c r="AH14" s="31">
        <f>IF(AQ14="0",BJ14,0)</f>
        <v>0</v>
      </c>
      <c r="AI14" s="127" t="s">
        <v>6</v>
      </c>
      <c r="AJ14" s="117">
        <f>IF(AN14=0,N14,0)</f>
        <v>0</v>
      </c>
      <c r="AK14" s="117">
        <f>IF(AN14=15,N14,0)</f>
        <v>0</v>
      </c>
      <c r="AL14" s="117">
        <f>IF(AN14=21,N14,0)</f>
        <v>0</v>
      </c>
      <c r="AN14" s="31">
        <v>21</v>
      </c>
      <c r="AO14" s="31">
        <f>M14*0</f>
        <v>0</v>
      </c>
      <c r="AP14" s="31">
        <f>M14*(1-0)</f>
        <v>0</v>
      </c>
      <c r="AQ14" s="128" t="s">
        <v>103</v>
      </c>
      <c r="AV14" s="31">
        <f>AW14+AX14</f>
        <v>0</v>
      </c>
      <c r="AW14" s="31">
        <f>L14*AO14</f>
        <v>0</v>
      </c>
      <c r="AX14" s="31">
        <f>L14*AP14</f>
        <v>0</v>
      </c>
      <c r="AY14" s="130" t="s">
        <v>284</v>
      </c>
      <c r="AZ14" s="130" t="s">
        <v>298</v>
      </c>
      <c r="BA14" s="127" t="s">
        <v>306</v>
      </c>
      <c r="BC14" s="31">
        <f>AW14+AX14</f>
        <v>0</v>
      </c>
      <c r="BD14" s="31">
        <f>M14/(100-BE14)*100</f>
        <v>0</v>
      </c>
      <c r="BE14" s="31">
        <v>0</v>
      </c>
      <c r="BF14" s="31">
        <f>14</f>
        <v>14</v>
      </c>
      <c r="BH14" s="117">
        <f>L14*AO14</f>
        <v>0</v>
      </c>
      <c r="BI14" s="117">
        <f>L14*AP14</f>
        <v>0</v>
      </c>
      <c r="BJ14" s="117">
        <f>L14*M14</f>
        <v>0</v>
      </c>
      <c r="BK14" s="117" t="s">
        <v>312</v>
      </c>
      <c r="BL14" s="31">
        <v>0</v>
      </c>
    </row>
    <row r="15" spans="1:64" ht="12.75">
      <c r="A15" s="83" t="s">
        <v>104</v>
      </c>
      <c r="B15" s="92" t="s">
        <v>6</v>
      </c>
      <c r="C15" s="92" t="s">
        <v>153</v>
      </c>
      <c r="D15" s="92" t="s">
        <v>83</v>
      </c>
      <c r="E15" s="105"/>
      <c r="F15" s="105"/>
      <c r="G15" s="105"/>
      <c r="H15" s="105"/>
      <c r="I15" s="105"/>
      <c r="J15" s="105"/>
      <c r="K15" s="92" t="s">
        <v>264</v>
      </c>
      <c r="L15" s="141">
        <v>1</v>
      </c>
      <c r="M15" s="117">
        <v>0</v>
      </c>
      <c r="N15" s="134">
        <f>L15*M15</f>
        <v>0</v>
      </c>
      <c r="O15" s="30"/>
      <c r="Z15" s="31">
        <f>IF(AQ15="5",BJ15,0)</f>
        <v>0</v>
      </c>
      <c r="AB15" s="31">
        <f>IF(AQ15="1",BH15,0)</f>
        <v>0</v>
      </c>
      <c r="AC15" s="31">
        <f>IF(AQ15="1",BI15,0)</f>
        <v>0</v>
      </c>
      <c r="AD15" s="31">
        <f>IF(AQ15="7",BH15,0)</f>
        <v>0</v>
      </c>
      <c r="AE15" s="31">
        <f>IF(AQ15="7",BI15,0)</f>
        <v>0</v>
      </c>
      <c r="AF15" s="31">
        <f>IF(AQ15="2",BH15,0)</f>
        <v>0</v>
      </c>
      <c r="AG15" s="31">
        <f>IF(AQ15="2",BI15,0)</f>
        <v>0</v>
      </c>
      <c r="AH15" s="31">
        <f>IF(AQ15="0",BJ15,0)</f>
        <v>0</v>
      </c>
      <c r="AI15" s="127" t="s">
        <v>6</v>
      </c>
      <c r="AJ15" s="117">
        <f>IF(AN15=0,N15,0)</f>
        <v>0</v>
      </c>
      <c r="AK15" s="117">
        <f>IF(AN15=15,N15,0)</f>
        <v>0</v>
      </c>
      <c r="AL15" s="117">
        <f>IF(AN15=21,N15,0)</f>
        <v>0</v>
      </c>
      <c r="AN15" s="31">
        <v>21</v>
      </c>
      <c r="AO15" s="31">
        <f>M15*0</f>
        <v>0</v>
      </c>
      <c r="AP15" s="31">
        <f>M15*(1-0)</f>
        <v>0</v>
      </c>
      <c r="AQ15" s="128" t="s">
        <v>103</v>
      </c>
      <c r="AV15" s="31">
        <f>AW15+AX15</f>
        <v>0</v>
      </c>
      <c r="AW15" s="31">
        <f>L15*AO15</f>
        <v>0</v>
      </c>
      <c r="AX15" s="31">
        <f>L15*AP15</f>
        <v>0</v>
      </c>
      <c r="AY15" s="130" t="s">
        <v>284</v>
      </c>
      <c r="AZ15" s="130" t="s">
        <v>298</v>
      </c>
      <c r="BA15" s="127" t="s">
        <v>306</v>
      </c>
      <c r="BC15" s="31">
        <f>AW15+AX15</f>
        <v>0</v>
      </c>
      <c r="BD15" s="31">
        <f>M15/(100-BE15)*100</f>
        <v>0</v>
      </c>
      <c r="BE15" s="31">
        <v>0</v>
      </c>
      <c r="BF15" s="31">
        <f>15</f>
        <v>15</v>
      </c>
      <c r="BH15" s="117">
        <f>L15*AO15</f>
        <v>0</v>
      </c>
      <c r="BI15" s="117">
        <f>L15*AP15</f>
        <v>0</v>
      </c>
      <c r="BJ15" s="117">
        <f>L15*M15</f>
        <v>0</v>
      </c>
      <c r="BK15" s="117" t="s">
        <v>312</v>
      </c>
      <c r="BL15" s="31">
        <v>0</v>
      </c>
    </row>
    <row r="16" spans="1:64" ht="12.75">
      <c r="A16" s="83" t="s">
        <v>105</v>
      </c>
      <c r="B16" s="92" t="s">
        <v>6</v>
      </c>
      <c r="C16" s="92" t="s">
        <v>154</v>
      </c>
      <c r="D16" s="92" t="s">
        <v>86</v>
      </c>
      <c r="E16" s="105"/>
      <c r="F16" s="105"/>
      <c r="G16" s="105"/>
      <c r="H16" s="105"/>
      <c r="I16" s="105"/>
      <c r="J16" s="105"/>
      <c r="K16" s="92" t="s">
        <v>264</v>
      </c>
      <c r="L16" s="141">
        <v>1</v>
      </c>
      <c r="M16" s="117">
        <v>0</v>
      </c>
      <c r="N16" s="134">
        <f>L16*M16</f>
        <v>0</v>
      </c>
      <c r="O16" s="30"/>
      <c r="Z16" s="31">
        <f>IF(AQ16="5",BJ16,0)</f>
        <v>0</v>
      </c>
      <c r="AB16" s="31">
        <f>IF(AQ16="1",BH16,0)</f>
        <v>0</v>
      </c>
      <c r="AC16" s="31">
        <f>IF(AQ16="1",BI16,0)</f>
        <v>0</v>
      </c>
      <c r="AD16" s="31">
        <f>IF(AQ16="7",BH16,0)</f>
        <v>0</v>
      </c>
      <c r="AE16" s="31">
        <f>IF(AQ16="7",BI16,0)</f>
        <v>0</v>
      </c>
      <c r="AF16" s="31">
        <f>IF(AQ16="2",BH16,0)</f>
        <v>0</v>
      </c>
      <c r="AG16" s="31">
        <f>IF(AQ16="2",BI16,0)</f>
        <v>0</v>
      </c>
      <c r="AH16" s="31">
        <f>IF(AQ16="0",BJ16,0)</f>
        <v>0</v>
      </c>
      <c r="AI16" s="127" t="s">
        <v>6</v>
      </c>
      <c r="AJ16" s="117">
        <f>IF(AN16=0,N16,0)</f>
        <v>0</v>
      </c>
      <c r="AK16" s="117">
        <f>IF(AN16=15,N16,0)</f>
        <v>0</v>
      </c>
      <c r="AL16" s="117">
        <f>IF(AN16=21,N16,0)</f>
        <v>0</v>
      </c>
      <c r="AN16" s="31">
        <v>21</v>
      </c>
      <c r="AO16" s="31">
        <f>M16*0</f>
        <v>0</v>
      </c>
      <c r="AP16" s="31">
        <f>M16*(1-0)</f>
        <v>0</v>
      </c>
      <c r="AQ16" s="128" t="s">
        <v>103</v>
      </c>
      <c r="AV16" s="31">
        <f>AW16+AX16</f>
        <v>0</v>
      </c>
      <c r="AW16" s="31">
        <f>L16*AO16</f>
        <v>0</v>
      </c>
      <c r="AX16" s="31">
        <f>L16*AP16</f>
        <v>0</v>
      </c>
      <c r="AY16" s="130" t="s">
        <v>284</v>
      </c>
      <c r="AZ16" s="130" t="s">
        <v>298</v>
      </c>
      <c r="BA16" s="127" t="s">
        <v>306</v>
      </c>
      <c r="BC16" s="31">
        <f>AW16+AX16</f>
        <v>0</v>
      </c>
      <c r="BD16" s="31">
        <f>M16/(100-BE16)*100</f>
        <v>0</v>
      </c>
      <c r="BE16" s="31">
        <v>0</v>
      </c>
      <c r="BF16" s="31">
        <f>16</f>
        <v>16</v>
      </c>
      <c r="BH16" s="117">
        <f>L16*AO16</f>
        <v>0</v>
      </c>
      <c r="BI16" s="117">
        <f>L16*AP16</f>
        <v>0</v>
      </c>
      <c r="BJ16" s="117">
        <f>L16*M16</f>
        <v>0</v>
      </c>
      <c r="BK16" s="117" t="s">
        <v>312</v>
      </c>
      <c r="BL16" s="31">
        <v>0</v>
      </c>
    </row>
    <row r="17" spans="1:64" ht="12.75">
      <c r="A17" s="83" t="s">
        <v>106</v>
      </c>
      <c r="B17" s="92" t="s">
        <v>6</v>
      </c>
      <c r="C17" s="92" t="s">
        <v>155</v>
      </c>
      <c r="D17" s="92" t="s">
        <v>203</v>
      </c>
      <c r="E17" s="105"/>
      <c r="F17" s="105"/>
      <c r="G17" s="105"/>
      <c r="H17" s="105"/>
      <c r="I17" s="105"/>
      <c r="J17" s="105"/>
      <c r="K17" s="92" t="s">
        <v>264</v>
      </c>
      <c r="L17" s="141">
        <v>1</v>
      </c>
      <c r="M17" s="117">
        <v>0</v>
      </c>
      <c r="N17" s="134">
        <f>L17*M17</f>
        <v>0</v>
      </c>
      <c r="O17" s="30"/>
      <c r="Z17" s="31">
        <f>IF(AQ17="5",BJ17,0)</f>
        <v>0</v>
      </c>
      <c r="AB17" s="31">
        <f>IF(AQ17="1",BH17,0)</f>
        <v>0</v>
      </c>
      <c r="AC17" s="31">
        <f>IF(AQ17="1",BI17,0)</f>
        <v>0</v>
      </c>
      <c r="AD17" s="31">
        <f>IF(AQ17="7",BH17,0)</f>
        <v>0</v>
      </c>
      <c r="AE17" s="31">
        <f>IF(AQ17="7",BI17,0)</f>
        <v>0</v>
      </c>
      <c r="AF17" s="31">
        <f>IF(AQ17="2",BH17,0)</f>
        <v>0</v>
      </c>
      <c r="AG17" s="31">
        <f>IF(AQ17="2",BI17,0)</f>
        <v>0</v>
      </c>
      <c r="AH17" s="31">
        <f>IF(AQ17="0",BJ17,0)</f>
        <v>0</v>
      </c>
      <c r="AI17" s="127" t="s">
        <v>6</v>
      </c>
      <c r="AJ17" s="117">
        <f>IF(AN17=0,N17,0)</f>
        <v>0</v>
      </c>
      <c r="AK17" s="117">
        <f>IF(AN17=15,N17,0)</f>
        <v>0</v>
      </c>
      <c r="AL17" s="117">
        <f>IF(AN17=21,N17,0)</f>
        <v>0</v>
      </c>
      <c r="AN17" s="31">
        <v>21</v>
      </c>
      <c r="AO17" s="31">
        <f>M17*0</f>
        <v>0</v>
      </c>
      <c r="AP17" s="31">
        <f>M17*(1-0)</f>
        <v>0</v>
      </c>
      <c r="AQ17" s="128" t="s">
        <v>103</v>
      </c>
      <c r="AV17" s="31">
        <f>AW17+AX17</f>
        <v>0</v>
      </c>
      <c r="AW17" s="31">
        <f>L17*AO17</f>
        <v>0</v>
      </c>
      <c r="AX17" s="31">
        <f>L17*AP17</f>
        <v>0</v>
      </c>
      <c r="AY17" s="130" t="s">
        <v>284</v>
      </c>
      <c r="AZ17" s="130" t="s">
        <v>298</v>
      </c>
      <c r="BA17" s="127" t="s">
        <v>306</v>
      </c>
      <c r="BC17" s="31">
        <f>AW17+AX17</f>
        <v>0</v>
      </c>
      <c r="BD17" s="31">
        <f>M17/(100-BE17)*100</f>
        <v>0</v>
      </c>
      <c r="BE17" s="31">
        <v>0</v>
      </c>
      <c r="BF17" s="31">
        <f>17</f>
        <v>17</v>
      </c>
      <c r="BH17" s="117">
        <f>L17*AO17</f>
        <v>0</v>
      </c>
      <c r="BI17" s="117">
        <f>L17*AP17</f>
        <v>0</v>
      </c>
      <c r="BJ17" s="117">
        <f>L17*M17</f>
        <v>0</v>
      </c>
      <c r="BK17" s="117" t="s">
        <v>312</v>
      </c>
      <c r="BL17" s="31">
        <v>0</v>
      </c>
    </row>
    <row r="18" spans="1:64" ht="12.75">
      <c r="A18" s="83" t="s">
        <v>107</v>
      </c>
      <c r="B18" s="92" t="s">
        <v>6</v>
      </c>
      <c r="C18" s="92" t="s">
        <v>156</v>
      </c>
      <c r="D18" s="92" t="s">
        <v>204</v>
      </c>
      <c r="E18" s="105"/>
      <c r="F18" s="105"/>
      <c r="G18" s="105"/>
      <c r="H18" s="105"/>
      <c r="I18" s="105"/>
      <c r="J18" s="105"/>
      <c r="K18" s="92" t="s">
        <v>264</v>
      </c>
      <c r="L18" s="141">
        <v>1</v>
      </c>
      <c r="M18" s="117">
        <v>0</v>
      </c>
      <c r="N18" s="134">
        <f>L18*M18</f>
        <v>0</v>
      </c>
      <c r="O18" s="30"/>
      <c r="Z18" s="31">
        <f>IF(AQ18="5",BJ18,0)</f>
        <v>0</v>
      </c>
      <c r="AB18" s="31">
        <f>IF(AQ18="1",BH18,0)</f>
        <v>0</v>
      </c>
      <c r="AC18" s="31">
        <f>IF(AQ18="1",BI18,0)</f>
        <v>0</v>
      </c>
      <c r="AD18" s="31">
        <f>IF(AQ18="7",BH18,0)</f>
        <v>0</v>
      </c>
      <c r="AE18" s="31">
        <f>IF(AQ18="7",BI18,0)</f>
        <v>0</v>
      </c>
      <c r="AF18" s="31">
        <f>IF(AQ18="2",BH18,0)</f>
        <v>0</v>
      </c>
      <c r="AG18" s="31">
        <f>IF(AQ18="2",BI18,0)</f>
        <v>0</v>
      </c>
      <c r="AH18" s="31">
        <f>IF(AQ18="0",BJ18,0)</f>
        <v>0</v>
      </c>
      <c r="AI18" s="127" t="s">
        <v>6</v>
      </c>
      <c r="AJ18" s="117">
        <f>IF(AN18=0,N18,0)</f>
        <v>0</v>
      </c>
      <c r="AK18" s="117">
        <f>IF(AN18=15,N18,0)</f>
        <v>0</v>
      </c>
      <c r="AL18" s="117">
        <f>IF(AN18=21,N18,0)</f>
        <v>0</v>
      </c>
      <c r="AN18" s="31">
        <v>21</v>
      </c>
      <c r="AO18" s="31">
        <f>M18*0</f>
        <v>0</v>
      </c>
      <c r="AP18" s="31">
        <f>M18*(1-0)</f>
        <v>0</v>
      </c>
      <c r="AQ18" s="128" t="s">
        <v>103</v>
      </c>
      <c r="AV18" s="31">
        <f>AW18+AX18</f>
        <v>0</v>
      </c>
      <c r="AW18" s="31">
        <f>L18*AO18</f>
        <v>0</v>
      </c>
      <c r="AX18" s="31">
        <f>L18*AP18</f>
        <v>0</v>
      </c>
      <c r="AY18" s="130" t="s">
        <v>284</v>
      </c>
      <c r="AZ18" s="130" t="s">
        <v>298</v>
      </c>
      <c r="BA18" s="127" t="s">
        <v>306</v>
      </c>
      <c r="BC18" s="31">
        <f>AW18+AX18</f>
        <v>0</v>
      </c>
      <c r="BD18" s="31">
        <f>M18/(100-BE18)*100</f>
        <v>0</v>
      </c>
      <c r="BE18" s="31">
        <v>0</v>
      </c>
      <c r="BF18" s="31">
        <f>18</f>
        <v>18</v>
      </c>
      <c r="BH18" s="117">
        <f>L18*AO18</f>
        <v>0</v>
      </c>
      <c r="BI18" s="117">
        <f>L18*AP18</f>
        <v>0</v>
      </c>
      <c r="BJ18" s="117">
        <f>L18*M18</f>
        <v>0</v>
      </c>
      <c r="BK18" s="117" t="s">
        <v>312</v>
      </c>
      <c r="BL18" s="31">
        <v>0</v>
      </c>
    </row>
    <row r="19" spans="1:64" ht="12.75">
      <c r="A19" s="83" t="s">
        <v>108</v>
      </c>
      <c r="B19" s="92" t="s">
        <v>6</v>
      </c>
      <c r="C19" s="92" t="s">
        <v>157</v>
      </c>
      <c r="D19" s="92" t="s">
        <v>205</v>
      </c>
      <c r="E19" s="105"/>
      <c r="F19" s="105"/>
      <c r="G19" s="105"/>
      <c r="H19" s="105"/>
      <c r="I19" s="105"/>
      <c r="J19" s="105"/>
      <c r="K19" s="92" t="s">
        <v>264</v>
      </c>
      <c r="L19" s="141">
        <v>1</v>
      </c>
      <c r="M19" s="117">
        <v>0</v>
      </c>
      <c r="N19" s="134">
        <f>L19*M19</f>
        <v>0</v>
      </c>
      <c r="O19" s="30"/>
      <c r="Z19" s="31">
        <f>IF(AQ19="5",BJ19,0)</f>
        <v>0</v>
      </c>
      <c r="AB19" s="31">
        <f>IF(AQ19="1",BH19,0)</f>
        <v>0</v>
      </c>
      <c r="AC19" s="31">
        <f>IF(AQ19="1",BI19,0)</f>
        <v>0</v>
      </c>
      <c r="AD19" s="31">
        <f>IF(AQ19="7",BH19,0)</f>
        <v>0</v>
      </c>
      <c r="AE19" s="31">
        <f>IF(AQ19="7",BI19,0)</f>
        <v>0</v>
      </c>
      <c r="AF19" s="31">
        <f>IF(AQ19="2",BH19,0)</f>
        <v>0</v>
      </c>
      <c r="AG19" s="31">
        <f>IF(AQ19="2",BI19,0)</f>
        <v>0</v>
      </c>
      <c r="AH19" s="31">
        <f>IF(AQ19="0",BJ19,0)</f>
        <v>0</v>
      </c>
      <c r="AI19" s="127" t="s">
        <v>6</v>
      </c>
      <c r="AJ19" s="117">
        <f>IF(AN19=0,N19,0)</f>
        <v>0</v>
      </c>
      <c r="AK19" s="117">
        <f>IF(AN19=15,N19,0)</f>
        <v>0</v>
      </c>
      <c r="AL19" s="117">
        <f>IF(AN19=21,N19,0)</f>
        <v>0</v>
      </c>
      <c r="AN19" s="31">
        <v>21</v>
      </c>
      <c r="AO19" s="31">
        <f>M19*0</f>
        <v>0</v>
      </c>
      <c r="AP19" s="31">
        <f>M19*(1-0)</f>
        <v>0</v>
      </c>
      <c r="AQ19" s="128" t="s">
        <v>103</v>
      </c>
      <c r="AV19" s="31">
        <f>AW19+AX19</f>
        <v>0</v>
      </c>
      <c r="AW19" s="31">
        <f>L19*AO19</f>
        <v>0</v>
      </c>
      <c r="AX19" s="31">
        <f>L19*AP19</f>
        <v>0</v>
      </c>
      <c r="AY19" s="130" t="s">
        <v>284</v>
      </c>
      <c r="AZ19" s="130" t="s">
        <v>298</v>
      </c>
      <c r="BA19" s="127" t="s">
        <v>306</v>
      </c>
      <c r="BC19" s="31">
        <f>AW19+AX19</f>
        <v>0</v>
      </c>
      <c r="BD19" s="31">
        <f>M19/(100-BE19)*100</f>
        <v>0</v>
      </c>
      <c r="BE19" s="31">
        <v>0</v>
      </c>
      <c r="BF19" s="31">
        <f>19</f>
        <v>19</v>
      </c>
      <c r="BH19" s="117">
        <f>L19*AO19</f>
        <v>0</v>
      </c>
      <c r="BI19" s="117">
        <f>L19*AP19</f>
        <v>0</v>
      </c>
      <c r="BJ19" s="117">
        <f>L19*M19</f>
        <v>0</v>
      </c>
      <c r="BK19" s="117" t="s">
        <v>312</v>
      </c>
      <c r="BL19" s="31">
        <v>0</v>
      </c>
    </row>
    <row r="20" spans="1:47" ht="12.75">
      <c r="A20" s="82"/>
      <c r="B20" s="91" t="s">
        <v>6</v>
      </c>
      <c r="C20" s="91" t="s">
        <v>10</v>
      </c>
      <c r="D20" s="91" t="s">
        <v>26</v>
      </c>
      <c r="E20" s="104"/>
      <c r="F20" s="104"/>
      <c r="G20" s="104"/>
      <c r="H20" s="104"/>
      <c r="I20" s="104"/>
      <c r="J20" s="104"/>
      <c r="K20" s="114" t="s">
        <v>44</v>
      </c>
      <c r="L20" s="114" t="s">
        <v>44</v>
      </c>
      <c r="M20" s="114" t="s">
        <v>44</v>
      </c>
      <c r="N20" s="133">
        <f>SUM(N21:N26)</f>
        <v>0</v>
      </c>
      <c r="O20" s="30"/>
      <c r="AI20" s="127" t="s">
        <v>6</v>
      </c>
      <c r="AS20" s="139">
        <f>SUM(AJ21:AJ26)</f>
        <v>0</v>
      </c>
      <c r="AT20" s="139">
        <f>SUM(AK21:AK26)</f>
        <v>0</v>
      </c>
      <c r="AU20" s="139">
        <f>SUM(AL21:AL26)</f>
        <v>0</v>
      </c>
    </row>
    <row r="21" spans="1:64" ht="12.75">
      <c r="A21" s="83" t="s">
        <v>109</v>
      </c>
      <c r="B21" s="92" t="s">
        <v>6</v>
      </c>
      <c r="C21" s="92" t="s">
        <v>158</v>
      </c>
      <c r="D21" s="92" t="s">
        <v>206</v>
      </c>
      <c r="E21" s="105"/>
      <c r="F21" s="105"/>
      <c r="G21" s="105"/>
      <c r="H21" s="105"/>
      <c r="I21" s="105"/>
      <c r="J21" s="105"/>
      <c r="K21" s="92" t="s">
        <v>265</v>
      </c>
      <c r="L21" s="141">
        <v>196</v>
      </c>
      <c r="M21" s="117">
        <v>0</v>
      </c>
      <c r="N21" s="134">
        <f>L21*M21</f>
        <v>0</v>
      </c>
      <c r="O21" s="30"/>
      <c r="Z21" s="31">
        <f>IF(AQ21="5",BJ21,0)</f>
        <v>0</v>
      </c>
      <c r="AB21" s="31">
        <f>IF(AQ21="1",BH21,0)</f>
        <v>0</v>
      </c>
      <c r="AC21" s="31">
        <f>IF(AQ21="1",BI21,0)</f>
        <v>0</v>
      </c>
      <c r="AD21" s="31">
        <f>IF(AQ21="7",BH21,0)</f>
        <v>0</v>
      </c>
      <c r="AE21" s="31">
        <f>IF(AQ21="7",BI21,0)</f>
        <v>0</v>
      </c>
      <c r="AF21" s="31">
        <f>IF(AQ21="2",BH21,0)</f>
        <v>0</v>
      </c>
      <c r="AG21" s="31">
        <f>IF(AQ21="2",BI21,0)</f>
        <v>0</v>
      </c>
      <c r="AH21" s="31">
        <f>IF(AQ21="0",BJ21,0)</f>
        <v>0</v>
      </c>
      <c r="AI21" s="127" t="s">
        <v>6</v>
      </c>
      <c r="AJ21" s="117">
        <f>IF(AN21=0,N21,0)</f>
        <v>0</v>
      </c>
      <c r="AK21" s="117">
        <f>IF(AN21=15,N21,0)</f>
        <v>0</v>
      </c>
      <c r="AL21" s="117">
        <f>IF(AN21=21,N21,0)</f>
        <v>0</v>
      </c>
      <c r="AN21" s="31">
        <v>21</v>
      </c>
      <c r="AO21" s="31">
        <f>M21*0</f>
        <v>0</v>
      </c>
      <c r="AP21" s="31">
        <f>M21*(1-0)</f>
        <v>0</v>
      </c>
      <c r="AQ21" s="128" t="s">
        <v>103</v>
      </c>
      <c r="AV21" s="31">
        <f>AW21+AX21</f>
        <v>0</v>
      </c>
      <c r="AW21" s="31">
        <f>L21*AO21</f>
        <v>0</v>
      </c>
      <c r="AX21" s="31">
        <f>L21*AP21</f>
        <v>0</v>
      </c>
      <c r="AY21" s="130" t="s">
        <v>285</v>
      </c>
      <c r="AZ21" s="130" t="s">
        <v>299</v>
      </c>
      <c r="BA21" s="127" t="s">
        <v>306</v>
      </c>
      <c r="BC21" s="31">
        <f>AW21+AX21</f>
        <v>0</v>
      </c>
      <c r="BD21" s="31">
        <f>M21/(100-BE21)*100</f>
        <v>0</v>
      </c>
      <c r="BE21" s="31">
        <v>0</v>
      </c>
      <c r="BF21" s="31">
        <f>21</f>
        <v>21</v>
      </c>
      <c r="BH21" s="117">
        <f>L21*AO21</f>
        <v>0</v>
      </c>
      <c r="BI21" s="117">
        <f>L21*AP21</f>
        <v>0</v>
      </c>
      <c r="BJ21" s="117">
        <f>L21*M21</f>
        <v>0</v>
      </c>
      <c r="BK21" s="117" t="s">
        <v>312</v>
      </c>
      <c r="BL21" s="31">
        <v>11</v>
      </c>
    </row>
    <row r="22" spans="1:64" ht="12.75">
      <c r="A22" s="83" t="s">
        <v>110</v>
      </c>
      <c r="B22" s="92" t="s">
        <v>6</v>
      </c>
      <c r="C22" s="92" t="s">
        <v>159</v>
      </c>
      <c r="D22" s="92" t="s">
        <v>207</v>
      </c>
      <c r="E22" s="105"/>
      <c r="F22" s="105"/>
      <c r="G22" s="105"/>
      <c r="H22" s="105"/>
      <c r="I22" s="105"/>
      <c r="J22" s="105"/>
      <c r="K22" s="92" t="s">
        <v>266</v>
      </c>
      <c r="L22" s="141">
        <v>1060</v>
      </c>
      <c r="M22" s="117">
        <v>0</v>
      </c>
      <c r="N22" s="134">
        <f>L22*M22</f>
        <v>0</v>
      </c>
      <c r="O22" s="30"/>
      <c r="Z22" s="31">
        <f>IF(AQ22="5",BJ22,0)</f>
        <v>0</v>
      </c>
      <c r="AB22" s="31">
        <f>IF(AQ22="1",BH22,0)</f>
        <v>0</v>
      </c>
      <c r="AC22" s="31">
        <f>IF(AQ22="1",BI22,0)</f>
        <v>0</v>
      </c>
      <c r="AD22" s="31">
        <f>IF(AQ22="7",BH22,0)</f>
        <v>0</v>
      </c>
      <c r="AE22" s="31">
        <f>IF(AQ22="7",BI22,0)</f>
        <v>0</v>
      </c>
      <c r="AF22" s="31">
        <f>IF(AQ22="2",BH22,0)</f>
        <v>0</v>
      </c>
      <c r="AG22" s="31">
        <f>IF(AQ22="2",BI22,0)</f>
        <v>0</v>
      </c>
      <c r="AH22" s="31">
        <f>IF(AQ22="0",BJ22,0)</f>
        <v>0</v>
      </c>
      <c r="AI22" s="127" t="s">
        <v>6</v>
      </c>
      <c r="AJ22" s="117">
        <f>IF(AN22=0,N22,0)</f>
        <v>0</v>
      </c>
      <c r="AK22" s="117">
        <f>IF(AN22=15,N22,0)</f>
        <v>0</v>
      </c>
      <c r="AL22" s="117">
        <f>IF(AN22=21,N22,0)</f>
        <v>0</v>
      </c>
      <c r="AN22" s="31">
        <v>21</v>
      </c>
      <c r="AO22" s="31">
        <f>M22*0</f>
        <v>0</v>
      </c>
      <c r="AP22" s="31">
        <f>M22*(1-0)</f>
        <v>0</v>
      </c>
      <c r="AQ22" s="128" t="s">
        <v>103</v>
      </c>
      <c r="AV22" s="31">
        <f>AW22+AX22</f>
        <v>0</v>
      </c>
      <c r="AW22" s="31">
        <f>L22*AO22</f>
        <v>0</v>
      </c>
      <c r="AX22" s="31">
        <f>L22*AP22</f>
        <v>0</v>
      </c>
      <c r="AY22" s="130" t="s">
        <v>285</v>
      </c>
      <c r="AZ22" s="130" t="s">
        <v>299</v>
      </c>
      <c r="BA22" s="127" t="s">
        <v>306</v>
      </c>
      <c r="BC22" s="31">
        <f>AW22+AX22</f>
        <v>0</v>
      </c>
      <c r="BD22" s="31">
        <f>M22/(100-BE22)*100</f>
        <v>0</v>
      </c>
      <c r="BE22" s="31">
        <v>0</v>
      </c>
      <c r="BF22" s="31">
        <f>22</f>
        <v>22</v>
      </c>
      <c r="BH22" s="117">
        <f>L22*AO22</f>
        <v>0</v>
      </c>
      <c r="BI22" s="117">
        <f>L22*AP22</f>
        <v>0</v>
      </c>
      <c r="BJ22" s="117">
        <f>L22*M22</f>
        <v>0</v>
      </c>
      <c r="BK22" s="117" t="s">
        <v>312</v>
      </c>
      <c r="BL22" s="31">
        <v>11</v>
      </c>
    </row>
    <row r="23" spans="1:64" ht="12.75">
      <c r="A23" s="83" t="s">
        <v>111</v>
      </c>
      <c r="B23" s="92" t="s">
        <v>6</v>
      </c>
      <c r="C23" s="92" t="s">
        <v>160</v>
      </c>
      <c r="D23" s="92" t="s">
        <v>208</v>
      </c>
      <c r="E23" s="105"/>
      <c r="F23" s="105"/>
      <c r="G23" s="105"/>
      <c r="H23" s="105"/>
      <c r="I23" s="105"/>
      <c r="J23" s="105"/>
      <c r="K23" s="92" t="s">
        <v>266</v>
      </c>
      <c r="L23" s="141">
        <v>100</v>
      </c>
      <c r="M23" s="117">
        <v>0</v>
      </c>
      <c r="N23" s="134">
        <f>L23*M23</f>
        <v>0</v>
      </c>
      <c r="O23" s="30"/>
      <c r="Z23" s="31">
        <f>IF(AQ23="5",BJ23,0)</f>
        <v>0</v>
      </c>
      <c r="AB23" s="31">
        <f>IF(AQ23="1",BH23,0)</f>
        <v>0</v>
      </c>
      <c r="AC23" s="31">
        <f>IF(AQ23="1",BI23,0)</f>
        <v>0</v>
      </c>
      <c r="AD23" s="31">
        <f>IF(AQ23="7",BH23,0)</f>
        <v>0</v>
      </c>
      <c r="AE23" s="31">
        <f>IF(AQ23="7",BI23,0)</f>
        <v>0</v>
      </c>
      <c r="AF23" s="31">
        <f>IF(AQ23="2",BH23,0)</f>
        <v>0</v>
      </c>
      <c r="AG23" s="31">
        <f>IF(AQ23="2",BI23,0)</f>
        <v>0</v>
      </c>
      <c r="AH23" s="31">
        <f>IF(AQ23="0",BJ23,0)</f>
        <v>0</v>
      </c>
      <c r="AI23" s="127" t="s">
        <v>6</v>
      </c>
      <c r="AJ23" s="117">
        <f>IF(AN23=0,N23,0)</f>
        <v>0</v>
      </c>
      <c r="AK23" s="117">
        <f>IF(AN23=15,N23,0)</f>
        <v>0</v>
      </c>
      <c r="AL23" s="117">
        <f>IF(AN23=21,N23,0)</f>
        <v>0</v>
      </c>
      <c r="AN23" s="31">
        <v>21</v>
      </c>
      <c r="AO23" s="31">
        <f>M23*0</f>
        <v>0</v>
      </c>
      <c r="AP23" s="31">
        <f>M23*(1-0)</f>
        <v>0</v>
      </c>
      <c r="AQ23" s="128" t="s">
        <v>103</v>
      </c>
      <c r="AV23" s="31">
        <f>AW23+AX23</f>
        <v>0</v>
      </c>
      <c r="AW23" s="31">
        <f>L23*AO23</f>
        <v>0</v>
      </c>
      <c r="AX23" s="31">
        <f>L23*AP23</f>
        <v>0</v>
      </c>
      <c r="AY23" s="130" t="s">
        <v>285</v>
      </c>
      <c r="AZ23" s="130" t="s">
        <v>299</v>
      </c>
      <c r="BA23" s="127" t="s">
        <v>306</v>
      </c>
      <c r="BC23" s="31">
        <f>AW23+AX23</f>
        <v>0</v>
      </c>
      <c r="BD23" s="31">
        <f>M23/(100-BE23)*100</f>
        <v>0</v>
      </c>
      <c r="BE23" s="31">
        <v>0</v>
      </c>
      <c r="BF23" s="31">
        <f>23</f>
        <v>23</v>
      </c>
      <c r="BH23" s="117">
        <f>L23*AO23</f>
        <v>0</v>
      </c>
      <c r="BI23" s="117">
        <f>L23*AP23</f>
        <v>0</v>
      </c>
      <c r="BJ23" s="117">
        <f>L23*M23</f>
        <v>0</v>
      </c>
      <c r="BK23" s="117" t="s">
        <v>312</v>
      </c>
      <c r="BL23" s="31">
        <v>11</v>
      </c>
    </row>
    <row r="24" spans="1:64" ht="12.75">
      <c r="A24" s="83" t="s">
        <v>112</v>
      </c>
      <c r="B24" s="92" t="s">
        <v>6</v>
      </c>
      <c r="C24" s="92" t="s">
        <v>161</v>
      </c>
      <c r="D24" s="92" t="s">
        <v>209</v>
      </c>
      <c r="E24" s="105"/>
      <c r="F24" s="105"/>
      <c r="G24" s="105"/>
      <c r="H24" s="105"/>
      <c r="I24" s="105"/>
      <c r="J24" s="105"/>
      <c r="K24" s="92" t="s">
        <v>267</v>
      </c>
      <c r="L24" s="141">
        <v>3</v>
      </c>
      <c r="M24" s="117">
        <v>0</v>
      </c>
      <c r="N24" s="134">
        <f>L24*M24</f>
        <v>0</v>
      </c>
      <c r="O24" s="30"/>
      <c r="Z24" s="31">
        <f>IF(AQ24="5",BJ24,0)</f>
        <v>0</v>
      </c>
      <c r="AB24" s="31">
        <f>IF(AQ24="1",BH24,0)</f>
        <v>0</v>
      </c>
      <c r="AC24" s="31">
        <f>IF(AQ24="1",BI24,0)</f>
        <v>0</v>
      </c>
      <c r="AD24" s="31">
        <f>IF(AQ24="7",BH24,0)</f>
        <v>0</v>
      </c>
      <c r="AE24" s="31">
        <f>IF(AQ24="7",BI24,0)</f>
        <v>0</v>
      </c>
      <c r="AF24" s="31">
        <f>IF(AQ24="2",BH24,0)</f>
        <v>0</v>
      </c>
      <c r="AG24" s="31">
        <f>IF(AQ24="2",BI24,0)</f>
        <v>0</v>
      </c>
      <c r="AH24" s="31">
        <f>IF(AQ24="0",BJ24,0)</f>
        <v>0</v>
      </c>
      <c r="AI24" s="127" t="s">
        <v>6</v>
      </c>
      <c r="AJ24" s="117">
        <f>IF(AN24=0,N24,0)</f>
        <v>0</v>
      </c>
      <c r="AK24" s="117">
        <f>IF(AN24=15,N24,0)</f>
        <v>0</v>
      </c>
      <c r="AL24" s="117">
        <f>IF(AN24=21,N24,0)</f>
        <v>0</v>
      </c>
      <c r="AN24" s="31">
        <v>21</v>
      </c>
      <c r="AO24" s="31">
        <f>M24*0.0372065378900446</f>
        <v>0</v>
      </c>
      <c r="AP24" s="31">
        <f>M24*(1-0.0372065378900446)</f>
        <v>0</v>
      </c>
      <c r="AQ24" s="128" t="s">
        <v>103</v>
      </c>
      <c r="AV24" s="31">
        <f>AW24+AX24</f>
        <v>0</v>
      </c>
      <c r="AW24" s="31">
        <f>L24*AO24</f>
        <v>0</v>
      </c>
      <c r="AX24" s="31">
        <f>L24*AP24</f>
        <v>0</v>
      </c>
      <c r="AY24" s="130" t="s">
        <v>285</v>
      </c>
      <c r="AZ24" s="130" t="s">
        <v>299</v>
      </c>
      <c r="BA24" s="127" t="s">
        <v>306</v>
      </c>
      <c r="BC24" s="31">
        <f>AW24+AX24</f>
        <v>0</v>
      </c>
      <c r="BD24" s="31">
        <f>M24/(100-BE24)*100</f>
        <v>0</v>
      </c>
      <c r="BE24" s="31">
        <v>0</v>
      </c>
      <c r="BF24" s="31">
        <f>24</f>
        <v>24</v>
      </c>
      <c r="BH24" s="117">
        <f>L24*AO24</f>
        <v>0</v>
      </c>
      <c r="BI24" s="117">
        <f>L24*AP24</f>
        <v>0</v>
      </c>
      <c r="BJ24" s="117">
        <f>L24*M24</f>
        <v>0</v>
      </c>
      <c r="BK24" s="117" t="s">
        <v>312</v>
      </c>
      <c r="BL24" s="31">
        <v>11</v>
      </c>
    </row>
    <row r="25" spans="1:15" ht="12.75">
      <c r="A25" s="30"/>
      <c r="C25" s="96" t="s">
        <v>162</v>
      </c>
      <c r="D25" s="99" t="s">
        <v>210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26"/>
      <c r="O25" s="30"/>
    </row>
    <row r="26" spans="1:64" ht="12.75">
      <c r="A26" s="83" t="s">
        <v>10</v>
      </c>
      <c r="B26" s="92" t="s">
        <v>6</v>
      </c>
      <c r="C26" s="92" t="s">
        <v>163</v>
      </c>
      <c r="D26" s="92" t="s">
        <v>211</v>
      </c>
      <c r="E26" s="105"/>
      <c r="F26" s="105"/>
      <c r="G26" s="105"/>
      <c r="H26" s="105"/>
      <c r="I26" s="105"/>
      <c r="J26" s="105"/>
      <c r="K26" s="92" t="s">
        <v>266</v>
      </c>
      <c r="L26" s="141">
        <v>100</v>
      </c>
      <c r="M26" s="117">
        <v>0</v>
      </c>
      <c r="N26" s="134">
        <f>L26*M26</f>
        <v>0</v>
      </c>
      <c r="O26" s="30"/>
      <c r="Z26" s="31">
        <f>IF(AQ26="5",BJ26,0)</f>
        <v>0</v>
      </c>
      <c r="AB26" s="31">
        <f>IF(AQ26="1",BH26,0)</f>
        <v>0</v>
      </c>
      <c r="AC26" s="31">
        <f>IF(AQ26="1",BI26,0)</f>
        <v>0</v>
      </c>
      <c r="AD26" s="31">
        <f>IF(AQ26="7",BH26,0)</f>
        <v>0</v>
      </c>
      <c r="AE26" s="31">
        <f>IF(AQ26="7",BI26,0)</f>
        <v>0</v>
      </c>
      <c r="AF26" s="31">
        <f>IF(AQ26="2",BH26,0)</f>
        <v>0</v>
      </c>
      <c r="AG26" s="31">
        <f>IF(AQ26="2",BI26,0)</f>
        <v>0</v>
      </c>
      <c r="AH26" s="31">
        <f>IF(AQ26="0",BJ26,0)</f>
        <v>0</v>
      </c>
      <c r="AI26" s="127" t="s">
        <v>6</v>
      </c>
      <c r="AJ26" s="117">
        <f>IF(AN26=0,N26,0)</f>
        <v>0</v>
      </c>
      <c r="AK26" s="117">
        <f>IF(AN26=15,N26,0)</f>
        <v>0</v>
      </c>
      <c r="AL26" s="117">
        <f>IF(AN26=21,N26,0)</f>
        <v>0</v>
      </c>
      <c r="AN26" s="31">
        <v>21</v>
      </c>
      <c r="AO26" s="31">
        <f>M26*0.0245156661085865</f>
        <v>0</v>
      </c>
      <c r="AP26" s="31">
        <f>M26*(1-0.0245156661085865)</f>
        <v>0</v>
      </c>
      <c r="AQ26" s="128" t="s">
        <v>103</v>
      </c>
      <c r="AV26" s="31">
        <f>AW26+AX26</f>
        <v>0</v>
      </c>
      <c r="AW26" s="31">
        <f>L26*AO26</f>
        <v>0</v>
      </c>
      <c r="AX26" s="31">
        <f>L26*AP26</f>
        <v>0</v>
      </c>
      <c r="AY26" s="130" t="s">
        <v>285</v>
      </c>
      <c r="AZ26" s="130" t="s">
        <v>299</v>
      </c>
      <c r="BA26" s="127" t="s">
        <v>306</v>
      </c>
      <c r="BC26" s="31">
        <f>AW26+AX26</f>
        <v>0</v>
      </c>
      <c r="BD26" s="31">
        <f>M26/(100-BE26)*100</f>
        <v>0</v>
      </c>
      <c r="BE26" s="31">
        <v>0</v>
      </c>
      <c r="BF26" s="31">
        <f>26</f>
        <v>26</v>
      </c>
      <c r="BH26" s="117">
        <f>L26*AO26</f>
        <v>0</v>
      </c>
      <c r="BI26" s="117">
        <f>L26*AP26</f>
        <v>0</v>
      </c>
      <c r="BJ26" s="117">
        <f>L26*M26</f>
        <v>0</v>
      </c>
      <c r="BK26" s="117" t="s">
        <v>312</v>
      </c>
      <c r="BL26" s="31">
        <v>11</v>
      </c>
    </row>
    <row r="27" spans="1:47" ht="12.75">
      <c r="A27" s="82"/>
      <c r="B27" s="91" t="s">
        <v>6</v>
      </c>
      <c r="C27" s="91" t="s">
        <v>11</v>
      </c>
      <c r="D27" s="91" t="s">
        <v>27</v>
      </c>
      <c r="E27" s="104"/>
      <c r="F27" s="104"/>
      <c r="G27" s="104"/>
      <c r="H27" s="104"/>
      <c r="I27" s="104"/>
      <c r="J27" s="104"/>
      <c r="K27" s="114" t="s">
        <v>44</v>
      </c>
      <c r="L27" s="114" t="s">
        <v>44</v>
      </c>
      <c r="M27" s="114" t="s">
        <v>44</v>
      </c>
      <c r="N27" s="133">
        <f>SUM(N28:N30)</f>
        <v>0</v>
      </c>
      <c r="O27" s="30"/>
      <c r="AI27" s="127" t="s">
        <v>6</v>
      </c>
      <c r="AS27" s="139">
        <f>SUM(AJ28:AJ30)</f>
        <v>0</v>
      </c>
      <c r="AT27" s="139">
        <f>SUM(AK28:AK30)</f>
        <v>0</v>
      </c>
      <c r="AU27" s="139">
        <f>SUM(AL28:AL30)</f>
        <v>0</v>
      </c>
    </row>
    <row r="28" spans="1:64" ht="12.75">
      <c r="A28" s="83" t="s">
        <v>21</v>
      </c>
      <c r="B28" s="92" t="s">
        <v>6</v>
      </c>
      <c r="C28" s="92" t="s">
        <v>164</v>
      </c>
      <c r="D28" s="92" t="s">
        <v>212</v>
      </c>
      <c r="E28" s="105"/>
      <c r="F28" s="105"/>
      <c r="G28" s="105"/>
      <c r="H28" s="105"/>
      <c r="I28" s="105"/>
      <c r="J28" s="105"/>
      <c r="K28" s="92" t="s">
        <v>268</v>
      </c>
      <c r="L28" s="141">
        <v>9.6</v>
      </c>
      <c r="M28" s="117">
        <v>0</v>
      </c>
      <c r="N28" s="134">
        <f>L28*M28</f>
        <v>0</v>
      </c>
      <c r="O28" s="30"/>
      <c r="Z28" s="31">
        <f>IF(AQ28="5",BJ28,0)</f>
        <v>0</v>
      </c>
      <c r="AB28" s="31">
        <f>IF(AQ28="1",BH28,0)</f>
        <v>0</v>
      </c>
      <c r="AC28" s="31">
        <f>IF(AQ28="1",BI28,0)</f>
        <v>0</v>
      </c>
      <c r="AD28" s="31">
        <f>IF(AQ28="7",BH28,0)</f>
        <v>0</v>
      </c>
      <c r="AE28" s="31">
        <f>IF(AQ28="7",BI28,0)</f>
        <v>0</v>
      </c>
      <c r="AF28" s="31">
        <f>IF(AQ28="2",BH28,0)</f>
        <v>0</v>
      </c>
      <c r="AG28" s="31">
        <f>IF(AQ28="2",BI28,0)</f>
        <v>0</v>
      </c>
      <c r="AH28" s="31">
        <f>IF(AQ28="0",BJ28,0)</f>
        <v>0</v>
      </c>
      <c r="AI28" s="127" t="s">
        <v>6</v>
      </c>
      <c r="AJ28" s="117">
        <f>IF(AN28=0,N28,0)</f>
        <v>0</v>
      </c>
      <c r="AK28" s="117">
        <f>IF(AN28=15,N28,0)</f>
        <v>0</v>
      </c>
      <c r="AL28" s="117">
        <f>IF(AN28=21,N28,0)</f>
        <v>0</v>
      </c>
      <c r="AN28" s="31">
        <v>21</v>
      </c>
      <c r="AO28" s="31">
        <f>M28*0</f>
        <v>0</v>
      </c>
      <c r="AP28" s="31">
        <f>M28*(1-0)</f>
        <v>0</v>
      </c>
      <c r="AQ28" s="128" t="s">
        <v>103</v>
      </c>
      <c r="AV28" s="31">
        <f>AW28+AX28</f>
        <v>0</v>
      </c>
      <c r="AW28" s="31">
        <f>L28*AO28</f>
        <v>0</v>
      </c>
      <c r="AX28" s="31">
        <f>L28*AP28</f>
        <v>0</v>
      </c>
      <c r="AY28" s="130" t="s">
        <v>286</v>
      </c>
      <c r="AZ28" s="130" t="s">
        <v>299</v>
      </c>
      <c r="BA28" s="127" t="s">
        <v>306</v>
      </c>
      <c r="BC28" s="31">
        <f>AW28+AX28</f>
        <v>0</v>
      </c>
      <c r="BD28" s="31">
        <f>M28/(100-BE28)*100</f>
        <v>0</v>
      </c>
      <c r="BE28" s="31">
        <v>0</v>
      </c>
      <c r="BF28" s="31">
        <f>28</f>
        <v>28</v>
      </c>
      <c r="BH28" s="117">
        <f>L28*AO28</f>
        <v>0</v>
      </c>
      <c r="BI28" s="117">
        <f>L28*AP28</f>
        <v>0</v>
      </c>
      <c r="BJ28" s="117">
        <f>L28*M28</f>
        <v>0</v>
      </c>
      <c r="BK28" s="117" t="s">
        <v>312</v>
      </c>
      <c r="BL28" s="31">
        <v>13</v>
      </c>
    </row>
    <row r="29" spans="1:15" ht="12.75">
      <c r="A29" s="30"/>
      <c r="D29" s="100" t="s">
        <v>213</v>
      </c>
      <c r="J29" s="112"/>
      <c r="L29" s="142">
        <v>9.6</v>
      </c>
      <c r="N29" s="72"/>
      <c r="O29" s="30"/>
    </row>
    <row r="30" spans="1:64" ht="12.75">
      <c r="A30" s="83" t="s">
        <v>11</v>
      </c>
      <c r="B30" s="92" t="s">
        <v>6</v>
      </c>
      <c r="C30" s="92" t="s">
        <v>165</v>
      </c>
      <c r="D30" s="92" t="s">
        <v>214</v>
      </c>
      <c r="E30" s="105"/>
      <c r="F30" s="105"/>
      <c r="G30" s="105"/>
      <c r="H30" s="105"/>
      <c r="I30" s="105"/>
      <c r="J30" s="105"/>
      <c r="K30" s="92" t="s">
        <v>268</v>
      </c>
      <c r="L30" s="141">
        <v>4.8</v>
      </c>
      <c r="M30" s="117">
        <v>0</v>
      </c>
      <c r="N30" s="134">
        <f>L30*M30</f>
        <v>0</v>
      </c>
      <c r="O30" s="30"/>
      <c r="Z30" s="31">
        <f>IF(AQ30="5",BJ30,0)</f>
        <v>0</v>
      </c>
      <c r="AB30" s="31">
        <f>IF(AQ30="1",BH30,0)</f>
        <v>0</v>
      </c>
      <c r="AC30" s="31">
        <f>IF(AQ30="1",BI30,0)</f>
        <v>0</v>
      </c>
      <c r="AD30" s="31">
        <f>IF(AQ30="7",BH30,0)</f>
        <v>0</v>
      </c>
      <c r="AE30" s="31">
        <f>IF(AQ30="7",BI30,0)</f>
        <v>0</v>
      </c>
      <c r="AF30" s="31">
        <f>IF(AQ30="2",BH30,0)</f>
        <v>0</v>
      </c>
      <c r="AG30" s="31">
        <f>IF(AQ30="2",BI30,0)</f>
        <v>0</v>
      </c>
      <c r="AH30" s="31">
        <f>IF(AQ30="0",BJ30,0)</f>
        <v>0</v>
      </c>
      <c r="AI30" s="127" t="s">
        <v>6</v>
      </c>
      <c r="AJ30" s="117">
        <f>IF(AN30=0,N30,0)</f>
        <v>0</v>
      </c>
      <c r="AK30" s="117">
        <f>IF(AN30=15,N30,0)</f>
        <v>0</v>
      </c>
      <c r="AL30" s="117">
        <f>IF(AN30=21,N30,0)</f>
        <v>0</v>
      </c>
      <c r="AN30" s="31">
        <v>21</v>
      </c>
      <c r="AO30" s="31">
        <f>M30*0</f>
        <v>0</v>
      </c>
      <c r="AP30" s="31">
        <f>M30*(1-0)</f>
        <v>0</v>
      </c>
      <c r="AQ30" s="128" t="s">
        <v>103</v>
      </c>
      <c r="AV30" s="31">
        <f>AW30+AX30</f>
        <v>0</v>
      </c>
      <c r="AW30" s="31">
        <f>L30*AO30</f>
        <v>0</v>
      </c>
      <c r="AX30" s="31">
        <f>L30*AP30</f>
        <v>0</v>
      </c>
      <c r="AY30" s="130" t="s">
        <v>286</v>
      </c>
      <c r="AZ30" s="130" t="s">
        <v>299</v>
      </c>
      <c r="BA30" s="127" t="s">
        <v>306</v>
      </c>
      <c r="BC30" s="31">
        <f>AW30+AX30</f>
        <v>0</v>
      </c>
      <c r="BD30" s="31">
        <f>M30/(100-BE30)*100</f>
        <v>0</v>
      </c>
      <c r="BE30" s="31">
        <v>0</v>
      </c>
      <c r="BF30" s="31">
        <f>30</f>
        <v>30</v>
      </c>
      <c r="BH30" s="117">
        <f>L30*AO30</f>
        <v>0</v>
      </c>
      <c r="BI30" s="117">
        <f>L30*AP30</f>
        <v>0</v>
      </c>
      <c r="BJ30" s="117">
        <f>L30*M30</f>
        <v>0</v>
      </c>
      <c r="BK30" s="117" t="s">
        <v>312</v>
      </c>
      <c r="BL30" s="31">
        <v>13</v>
      </c>
    </row>
    <row r="31" spans="1:15" ht="12.75">
      <c r="A31" s="30"/>
      <c r="D31" s="100" t="s">
        <v>215</v>
      </c>
      <c r="J31" s="112"/>
      <c r="L31" s="142">
        <v>4.8</v>
      </c>
      <c r="N31" s="72"/>
      <c r="O31" s="30"/>
    </row>
    <row r="32" spans="1:47" ht="12.75">
      <c r="A32" s="82"/>
      <c r="B32" s="91" t="s">
        <v>6</v>
      </c>
      <c r="C32" s="91" t="s">
        <v>12</v>
      </c>
      <c r="D32" s="91" t="s">
        <v>28</v>
      </c>
      <c r="E32" s="104"/>
      <c r="F32" s="104"/>
      <c r="G32" s="104"/>
      <c r="H32" s="104"/>
      <c r="I32" s="104"/>
      <c r="J32" s="104"/>
      <c r="K32" s="114" t="s">
        <v>44</v>
      </c>
      <c r="L32" s="114" t="s">
        <v>44</v>
      </c>
      <c r="M32" s="114" t="s">
        <v>44</v>
      </c>
      <c r="N32" s="133">
        <f>SUM(N33:N34)</f>
        <v>0</v>
      </c>
      <c r="O32" s="30"/>
      <c r="AI32" s="127" t="s">
        <v>6</v>
      </c>
      <c r="AS32" s="139">
        <f>SUM(AJ33:AJ34)</f>
        <v>0</v>
      </c>
      <c r="AT32" s="139">
        <f>SUM(AK33:AK34)</f>
        <v>0</v>
      </c>
      <c r="AU32" s="139">
        <f>SUM(AL33:AL34)</f>
        <v>0</v>
      </c>
    </row>
    <row r="33" spans="1:64" ht="12.75">
      <c r="A33" s="83" t="s">
        <v>113</v>
      </c>
      <c r="B33" s="92" t="s">
        <v>6</v>
      </c>
      <c r="C33" s="92" t="s">
        <v>166</v>
      </c>
      <c r="D33" s="92" t="s">
        <v>216</v>
      </c>
      <c r="E33" s="105"/>
      <c r="F33" s="105"/>
      <c r="G33" s="105"/>
      <c r="H33" s="105"/>
      <c r="I33" s="105"/>
      <c r="J33" s="105"/>
      <c r="K33" s="92" t="s">
        <v>268</v>
      </c>
      <c r="L33" s="141">
        <v>9.6</v>
      </c>
      <c r="M33" s="117">
        <v>0</v>
      </c>
      <c r="N33" s="134">
        <f>L33*M33</f>
        <v>0</v>
      </c>
      <c r="O33" s="30"/>
      <c r="Z33" s="31">
        <f>IF(AQ33="5",BJ33,0)</f>
        <v>0</v>
      </c>
      <c r="AB33" s="31">
        <f>IF(AQ33="1",BH33,0)</f>
        <v>0</v>
      </c>
      <c r="AC33" s="31">
        <f>IF(AQ33="1",BI33,0)</f>
        <v>0</v>
      </c>
      <c r="AD33" s="31">
        <f>IF(AQ33="7",BH33,0)</f>
        <v>0</v>
      </c>
      <c r="AE33" s="31">
        <f>IF(AQ33="7",BI33,0)</f>
        <v>0</v>
      </c>
      <c r="AF33" s="31">
        <f>IF(AQ33="2",BH33,0)</f>
        <v>0</v>
      </c>
      <c r="AG33" s="31">
        <f>IF(AQ33="2",BI33,0)</f>
        <v>0</v>
      </c>
      <c r="AH33" s="31">
        <f>IF(AQ33="0",BJ33,0)</f>
        <v>0</v>
      </c>
      <c r="AI33" s="127" t="s">
        <v>6</v>
      </c>
      <c r="AJ33" s="117">
        <f>IF(AN33=0,N33,0)</f>
        <v>0</v>
      </c>
      <c r="AK33" s="117">
        <f>IF(AN33=15,N33,0)</f>
        <v>0</v>
      </c>
      <c r="AL33" s="117">
        <f>IF(AN33=21,N33,0)</f>
        <v>0</v>
      </c>
      <c r="AN33" s="31">
        <v>21</v>
      </c>
      <c r="AO33" s="31">
        <f>M33*0</f>
        <v>0</v>
      </c>
      <c r="AP33" s="31">
        <f>M33*(1-0)</f>
        <v>0</v>
      </c>
      <c r="AQ33" s="128" t="s">
        <v>103</v>
      </c>
      <c r="AV33" s="31">
        <f>AW33+AX33</f>
        <v>0</v>
      </c>
      <c r="AW33" s="31">
        <f>L33*AO33</f>
        <v>0</v>
      </c>
      <c r="AX33" s="31">
        <f>L33*AP33</f>
        <v>0</v>
      </c>
      <c r="AY33" s="130" t="s">
        <v>287</v>
      </c>
      <c r="AZ33" s="130" t="s">
        <v>299</v>
      </c>
      <c r="BA33" s="127" t="s">
        <v>306</v>
      </c>
      <c r="BC33" s="31">
        <f>AW33+AX33</f>
        <v>0</v>
      </c>
      <c r="BD33" s="31">
        <f>M33/(100-BE33)*100</f>
        <v>0</v>
      </c>
      <c r="BE33" s="31">
        <v>0</v>
      </c>
      <c r="BF33" s="31">
        <f>33</f>
        <v>33</v>
      </c>
      <c r="BH33" s="117">
        <f>L33*AO33</f>
        <v>0</v>
      </c>
      <c r="BI33" s="117">
        <f>L33*AP33</f>
        <v>0</v>
      </c>
      <c r="BJ33" s="117">
        <f>L33*M33</f>
        <v>0</v>
      </c>
      <c r="BK33" s="117" t="s">
        <v>312</v>
      </c>
      <c r="BL33" s="31">
        <v>16</v>
      </c>
    </row>
    <row r="34" spans="1:64" ht="12.75">
      <c r="A34" s="83" t="s">
        <v>114</v>
      </c>
      <c r="B34" s="92" t="s">
        <v>6</v>
      </c>
      <c r="C34" s="92" t="s">
        <v>167</v>
      </c>
      <c r="D34" s="92" t="s">
        <v>217</v>
      </c>
      <c r="E34" s="105"/>
      <c r="F34" s="105"/>
      <c r="G34" s="105"/>
      <c r="H34" s="105"/>
      <c r="I34" s="105"/>
      <c r="J34" s="105"/>
      <c r="K34" s="92" t="s">
        <v>268</v>
      </c>
      <c r="L34" s="141">
        <v>57.6</v>
      </c>
      <c r="M34" s="117">
        <v>0</v>
      </c>
      <c r="N34" s="134">
        <f>L34*M34</f>
        <v>0</v>
      </c>
      <c r="O34" s="30"/>
      <c r="Z34" s="31">
        <f>IF(AQ34="5",BJ34,0)</f>
        <v>0</v>
      </c>
      <c r="AB34" s="31">
        <f>IF(AQ34="1",BH34,0)</f>
        <v>0</v>
      </c>
      <c r="AC34" s="31">
        <f>IF(AQ34="1",BI34,0)</f>
        <v>0</v>
      </c>
      <c r="AD34" s="31">
        <f>IF(AQ34="7",BH34,0)</f>
        <v>0</v>
      </c>
      <c r="AE34" s="31">
        <f>IF(AQ34="7",BI34,0)</f>
        <v>0</v>
      </c>
      <c r="AF34" s="31">
        <f>IF(AQ34="2",BH34,0)</f>
        <v>0</v>
      </c>
      <c r="AG34" s="31">
        <f>IF(AQ34="2",BI34,0)</f>
        <v>0</v>
      </c>
      <c r="AH34" s="31">
        <f>IF(AQ34="0",BJ34,0)</f>
        <v>0</v>
      </c>
      <c r="AI34" s="127" t="s">
        <v>6</v>
      </c>
      <c r="AJ34" s="117">
        <f>IF(AN34=0,N34,0)</f>
        <v>0</v>
      </c>
      <c r="AK34" s="117">
        <f>IF(AN34=15,N34,0)</f>
        <v>0</v>
      </c>
      <c r="AL34" s="117">
        <f>IF(AN34=21,N34,0)</f>
        <v>0</v>
      </c>
      <c r="AN34" s="31">
        <v>21</v>
      </c>
      <c r="AO34" s="31">
        <f>M34*0</f>
        <v>0</v>
      </c>
      <c r="AP34" s="31">
        <f>M34*(1-0)</f>
        <v>0</v>
      </c>
      <c r="AQ34" s="128" t="s">
        <v>103</v>
      </c>
      <c r="AV34" s="31">
        <f>AW34+AX34</f>
        <v>0</v>
      </c>
      <c r="AW34" s="31">
        <f>L34*AO34</f>
        <v>0</v>
      </c>
      <c r="AX34" s="31">
        <f>L34*AP34</f>
        <v>0</v>
      </c>
      <c r="AY34" s="130" t="s">
        <v>287</v>
      </c>
      <c r="AZ34" s="130" t="s">
        <v>299</v>
      </c>
      <c r="BA34" s="127" t="s">
        <v>306</v>
      </c>
      <c r="BC34" s="31">
        <f>AW34+AX34</f>
        <v>0</v>
      </c>
      <c r="BD34" s="31">
        <f>M34/(100-BE34)*100</f>
        <v>0</v>
      </c>
      <c r="BE34" s="31">
        <v>0</v>
      </c>
      <c r="BF34" s="31">
        <f>34</f>
        <v>34</v>
      </c>
      <c r="BH34" s="117">
        <f>L34*AO34</f>
        <v>0</v>
      </c>
      <c r="BI34" s="117">
        <f>L34*AP34</f>
        <v>0</v>
      </c>
      <c r="BJ34" s="117">
        <f>L34*M34</f>
        <v>0</v>
      </c>
      <c r="BK34" s="117" t="s">
        <v>312</v>
      </c>
      <c r="BL34" s="31">
        <v>16</v>
      </c>
    </row>
    <row r="35" spans="1:15" ht="12.75">
      <c r="A35" s="30"/>
      <c r="D35" s="100" t="s">
        <v>218</v>
      </c>
      <c r="J35" s="112"/>
      <c r="L35" s="142">
        <v>57.6</v>
      </c>
      <c r="N35" s="72"/>
      <c r="O35" s="30"/>
    </row>
    <row r="36" spans="1:47" ht="12.75">
      <c r="A36" s="82"/>
      <c r="B36" s="91" t="s">
        <v>6</v>
      </c>
      <c r="C36" s="91" t="s">
        <v>13</v>
      </c>
      <c r="D36" s="91" t="s">
        <v>29</v>
      </c>
      <c r="E36" s="104"/>
      <c r="F36" s="104"/>
      <c r="G36" s="104"/>
      <c r="H36" s="104"/>
      <c r="I36" s="104"/>
      <c r="J36" s="104"/>
      <c r="K36" s="114" t="s">
        <v>44</v>
      </c>
      <c r="L36" s="114" t="s">
        <v>44</v>
      </c>
      <c r="M36" s="114" t="s">
        <v>44</v>
      </c>
      <c r="N36" s="133">
        <f>SUM(N37:N42)</f>
        <v>0</v>
      </c>
      <c r="O36" s="30"/>
      <c r="AI36" s="127" t="s">
        <v>6</v>
      </c>
      <c r="AS36" s="139">
        <f>SUM(AJ37:AJ42)</f>
        <v>0</v>
      </c>
      <c r="AT36" s="139">
        <f>SUM(AK37:AK42)</f>
        <v>0</v>
      </c>
      <c r="AU36" s="139">
        <f>SUM(AL37:AL42)</f>
        <v>0</v>
      </c>
    </row>
    <row r="37" spans="1:64" ht="12.75">
      <c r="A37" s="83" t="s">
        <v>12</v>
      </c>
      <c r="B37" s="92" t="s">
        <v>6</v>
      </c>
      <c r="C37" s="92" t="s">
        <v>168</v>
      </c>
      <c r="D37" s="92" t="s">
        <v>219</v>
      </c>
      <c r="E37" s="105"/>
      <c r="F37" s="105"/>
      <c r="G37" s="105"/>
      <c r="H37" s="105"/>
      <c r="I37" s="105"/>
      <c r="J37" s="105"/>
      <c r="K37" s="92" t="s">
        <v>266</v>
      </c>
      <c r="L37" s="141">
        <v>960</v>
      </c>
      <c r="M37" s="117">
        <v>0</v>
      </c>
      <c r="N37" s="134">
        <f>L37*M37</f>
        <v>0</v>
      </c>
      <c r="O37" s="30"/>
      <c r="Z37" s="31">
        <f>IF(AQ37="5",BJ37,0)</f>
        <v>0</v>
      </c>
      <c r="AB37" s="31">
        <f>IF(AQ37="1",BH37,0)</f>
        <v>0</v>
      </c>
      <c r="AC37" s="31">
        <f>IF(AQ37="1",BI37,0)</f>
        <v>0</v>
      </c>
      <c r="AD37" s="31">
        <f>IF(AQ37="7",BH37,0)</f>
        <v>0</v>
      </c>
      <c r="AE37" s="31">
        <f>IF(AQ37="7",BI37,0)</f>
        <v>0</v>
      </c>
      <c r="AF37" s="31">
        <f>IF(AQ37="2",BH37,0)</f>
        <v>0</v>
      </c>
      <c r="AG37" s="31">
        <f>IF(AQ37="2",BI37,0)</f>
        <v>0</v>
      </c>
      <c r="AH37" s="31">
        <f>IF(AQ37="0",BJ37,0)</f>
        <v>0</v>
      </c>
      <c r="AI37" s="127" t="s">
        <v>6</v>
      </c>
      <c r="AJ37" s="117">
        <f>IF(AN37=0,N37,0)</f>
        <v>0</v>
      </c>
      <c r="AK37" s="117">
        <f>IF(AN37=15,N37,0)</f>
        <v>0</v>
      </c>
      <c r="AL37" s="117">
        <f>IF(AN37=21,N37,0)</f>
        <v>0</v>
      </c>
      <c r="AN37" s="31">
        <v>21</v>
      </c>
      <c r="AO37" s="31">
        <f>M37*0</f>
        <v>0</v>
      </c>
      <c r="AP37" s="31">
        <f>M37*(1-0)</f>
        <v>0</v>
      </c>
      <c r="AQ37" s="128" t="s">
        <v>103</v>
      </c>
      <c r="AV37" s="31">
        <f>AW37+AX37</f>
        <v>0</v>
      </c>
      <c r="AW37" s="31">
        <f>L37*AO37</f>
        <v>0</v>
      </c>
      <c r="AX37" s="31">
        <f>L37*AP37</f>
        <v>0</v>
      </c>
      <c r="AY37" s="130" t="s">
        <v>288</v>
      </c>
      <c r="AZ37" s="130" t="s">
        <v>299</v>
      </c>
      <c r="BA37" s="127" t="s">
        <v>306</v>
      </c>
      <c r="BC37" s="31">
        <f>AW37+AX37</f>
        <v>0</v>
      </c>
      <c r="BD37" s="31">
        <f>M37/(100-BE37)*100</f>
        <v>0</v>
      </c>
      <c r="BE37" s="31">
        <v>0</v>
      </c>
      <c r="BF37" s="31">
        <f>37</f>
        <v>37</v>
      </c>
      <c r="BH37" s="117">
        <f>L37*AO37</f>
        <v>0</v>
      </c>
      <c r="BI37" s="117">
        <f>L37*AP37</f>
        <v>0</v>
      </c>
      <c r="BJ37" s="117">
        <f>L37*M37</f>
        <v>0</v>
      </c>
      <c r="BK37" s="117" t="s">
        <v>312</v>
      </c>
      <c r="BL37" s="31">
        <v>18</v>
      </c>
    </row>
    <row r="38" spans="1:64" ht="12.75">
      <c r="A38" s="83" t="s">
        <v>115</v>
      </c>
      <c r="B38" s="92" t="s">
        <v>6</v>
      </c>
      <c r="C38" s="92" t="s">
        <v>169</v>
      </c>
      <c r="D38" s="92" t="s">
        <v>220</v>
      </c>
      <c r="E38" s="105"/>
      <c r="F38" s="105"/>
      <c r="G38" s="105"/>
      <c r="H38" s="105"/>
      <c r="I38" s="105"/>
      <c r="J38" s="105"/>
      <c r="K38" s="92" t="s">
        <v>266</v>
      </c>
      <c r="L38" s="141">
        <v>148</v>
      </c>
      <c r="M38" s="117">
        <v>0</v>
      </c>
      <c r="N38" s="134">
        <f>L38*M38</f>
        <v>0</v>
      </c>
      <c r="O38" s="30"/>
      <c r="Z38" s="31">
        <f>IF(AQ38="5",BJ38,0)</f>
        <v>0</v>
      </c>
      <c r="AB38" s="31">
        <f>IF(AQ38="1",BH38,0)</f>
        <v>0</v>
      </c>
      <c r="AC38" s="31">
        <f>IF(AQ38="1",BI38,0)</f>
        <v>0</v>
      </c>
      <c r="AD38" s="31">
        <f>IF(AQ38="7",BH38,0)</f>
        <v>0</v>
      </c>
      <c r="AE38" s="31">
        <f>IF(AQ38="7",BI38,0)</f>
        <v>0</v>
      </c>
      <c r="AF38" s="31">
        <f>IF(AQ38="2",BH38,0)</f>
        <v>0</v>
      </c>
      <c r="AG38" s="31">
        <f>IF(AQ38="2",BI38,0)</f>
        <v>0</v>
      </c>
      <c r="AH38" s="31">
        <f>IF(AQ38="0",BJ38,0)</f>
        <v>0</v>
      </c>
      <c r="AI38" s="127" t="s">
        <v>6</v>
      </c>
      <c r="AJ38" s="117">
        <f>IF(AN38=0,N38,0)</f>
        <v>0</v>
      </c>
      <c r="AK38" s="117">
        <f>IF(AN38=15,N38,0)</f>
        <v>0</v>
      </c>
      <c r="AL38" s="117">
        <f>IF(AN38=21,N38,0)</f>
        <v>0</v>
      </c>
      <c r="AN38" s="31">
        <v>21</v>
      </c>
      <c r="AO38" s="31">
        <f>M38*0</f>
        <v>0</v>
      </c>
      <c r="AP38" s="31">
        <f>M38*(1-0)</f>
        <v>0</v>
      </c>
      <c r="AQ38" s="128" t="s">
        <v>103</v>
      </c>
      <c r="AV38" s="31">
        <f>AW38+AX38</f>
        <v>0</v>
      </c>
      <c r="AW38" s="31">
        <f>L38*AO38</f>
        <v>0</v>
      </c>
      <c r="AX38" s="31">
        <f>L38*AP38</f>
        <v>0</v>
      </c>
      <c r="AY38" s="130" t="s">
        <v>288</v>
      </c>
      <c r="AZ38" s="130" t="s">
        <v>299</v>
      </c>
      <c r="BA38" s="127" t="s">
        <v>306</v>
      </c>
      <c r="BC38" s="31">
        <f>AW38+AX38</f>
        <v>0</v>
      </c>
      <c r="BD38" s="31">
        <f>M38/(100-BE38)*100</f>
        <v>0</v>
      </c>
      <c r="BE38" s="31">
        <v>0</v>
      </c>
      <c r="BF38" s="31">
        <f>38</f>
        <v>38</v>
      </c>
      <c r="BH38" s="117">
        <f>L38*AO38</f>
        <v>0</v>
      </c>
      <c r="BI38" s="117">
        <f>L38*AP38</f>
        <v>0</v>
      </c>
      <c r="BJ38" s="117">
        <f>L38*M38</f>
        <v>0</v>
      </c>
      <c r="BK38" s="117" t="s">
        <v>312</v>
      </c>
      <c r="BL38" s="31">
        <v>18</v>
      </c>
    </row>
    <row r="39" spans="1:15" ht="12.75">
      <c r="A39" s="30"/>
      <c r="D39" s="100" t="s">
        <v>221</v>
      </c>
      <c r="J39" s="112"/>
      <c r="L39" s="142">
        <v>148</v>
      </c>
      <c r="N39" s="72"/>
      <c r="O39" s="30"/>
    </row>
    <row r="40" spans="1:64" ht="12.75">
      <c r="A40" s="84" t="s">
        <v>13</v>
      </c>
      <c r="B40" s="93" t="s">
        <v>6</v>
      </c>
      <c r="C40" s="93" t="s">
        <v>170</v>
      </c>
      <c r="D40" s="93" t="s">
        <v>222</v>
      </c>
      <c r="E40" s="107"/>
      <c r="F40" s="107"/>
      <c r="G40" s="107"/>
      <c r="H40" s="107"/>
      <c r="I40" s="107"/>
      <c r="J40" s="107"/>
      <c r="K40" s="93" t="s">
        <v>268</v>
      </c>
      <c r="L40" s="143">
        <v>29.6</v>
      </c>
      <c r="M40" s="119">
        <v>0</v>
      </c>
      <c r="N40" s="135">
        <f>L40*M40</f>
        <v>0</v>
      </c>
      <c r="O40" s="30"/>
      <c r="Z40" s="31">
        <f>IF(AQ40="5",BJ40,0)</f>
        <v>0</v>
      </c>
      <c r="AB40" s="31">
        <f>IF(AQ40="1",BH40,0)</f>
        <v>0</v>
      </c>
      <c r="AC40" s="31">
        <f>IF(AQ40="1",BI40,0)</f>
        <v>0</v>
      </c>
      <c r="AD40" s="31">
        <f>IF(AQ40="7",BH40,0)</f>
        <v>0</v>
      </c>
      <c r="AE40" s="31">
        <f>IF(AQ40="7",BI40,0)</f>
        <v>0</v>
      </c>
      <c r="AF40" s="31">
        <f>IF(AQ40="2",BH40,0)</f>
        <v>0</v>
      </c>
      <c r="AG40" s="31">
        <f>IF(AQ40="2",BI40,0)</f>
        <v>0</v>
      </c>
      <c r="AH40" s="31">
        <f>IF(AQ40="0",BJ40,0)</f>
        <v>0</v>
      </c>
      <c r="AI40" s="127" t="s">
        <v>6</v>
      </c>
      <c r="AJ40" s="119">
        <f>IF(AN40=0,N40,0)</f>
        <v>0</v>
      </c>
      <c r="AK40" s="119">
        <f>IF(AN40=15,N40,0)</f>
        <v>0</v>
      </c>
      <c r="AL40" s="119">
        <f>IF(AN40=21,N40,0)</f>
        <v>0</v>
      </c>
      <c r="AN40" s="31">
        <v>21</v>
      </c>
      <c r="AO40" s="31">
        <f>M40*1</f>
        <v>0</v>
      </c>
      <c r="AP40" s="31">
        <f>M40*(1-1)</f>
        <v>0</v>
      </c>
      <c r="AQ40" s="129" t="s">
        <v>103</v>
      </c>
      <c r="AV40" s="31">
        <f>AW40+AX40</f>
        <v>0</v>
      </c>
      <c r="AW40" s="31">
        <f>L40*AO40</f>
        <v>0</v>
      </c>
      <c r="AX40" s="31">
        <f>L40*AP40</f>
        <v>0</v>
      </c>
      <c r="AY40" s="130" t="s">
        <v>288</v>
      </c>
      <c r="AZ40" s="130" t="s">
        <v>299</v>
      </c>
      <c r="BA40" s="127" t="s">
        <v>306</v>
      </c>
      <c r="BC40" s="31">
        <f>AW40+AX40</f>
        <v>0</v>
      </c>
      <c r="BD40" s="31">
        <f>M40/(100-BE40)*100</f>
        <v>0</v>
      </c>
      <c r="BE40" s="31">
        <v>0</v>
      </c>
      <c r="BF40" s="31">
        <f>40</f>
        <v>40</v>
      </c>
      <c r="BH40" s="119">
        <f>L40*AO40</f>
        <v>0</v>
      </c>
      <c r="BI40" s="119">
        <f>L40*AP40</f>
        <v>0</v>
      </c>
      <c r="BJ40" s="119">
        <f>L40*M40</f>
        <v>0</v>
      </c>
      <c r="BK40" s="119" t="s">
        <v>313</v>
      </c>
      <c r="BL40" s="31">
        <v>18</v>
      </c>
    </row>
    <row r="41" spans="1:15" ht="12.75">
      <c r="A41" s="30"/>
      <c r="D41" s="100" t="s">
        <v>223</v>
      </c>
      <c r="J41" s="112"/>
      <c r="L41" s="142">
        <v>29.6</v>
      </c>
      <c r="N41" s="72"/>
      <c r="O41" s="30"/>
    </row>
    <row r="42" spans="1:64" ht="12.75">
      <c r="A42" s="83" t="s">
        <v>14</v>
      </c>
      <c r="B42" s="92" t="s">
        <v>6</v>
      </c>
      <c r="C42" s="92" t="s">
        <v>171</v>
      </c>
      <c r="D42" s="92" t="s">
        <v>224</v>
      </c>
      <c r="E42" s="105"/>
      <c r="F42" s="105"/>
      <c r="G42" s="105"/>
      <c r="H42" s="105"/>
      <c r="I42" s="105"/>
      <c r="J42" s="105"/>
      <c r="K42" s="92" t="s">
        <v>266</v>
      </c>
      <c r="L42" s="141">
        <v>148</v>
      </c>
      <c r="M42" s="117">
        <v>0</v>
      </c>
      <c r="N42" s="134">
        <f>L42*M42</f>
        <v>0</v>
      </c>
      <c r="O42" s="30"/>
      <c r="Z42" s="31">
        <f>IF(AQ42="5",BJ42,0)</f>
        <v>0</v>
      </c>
      <c r="AB42" s="31">
        <f>IF(AQ42="1",BH42,0)</f>
        <v>0</v>
      </c>
      <c r="AC42" s="31">
        <f>IF(AQ42="1",BI42,0)</f>
        <v>0</v>
      </c>
      <c r="AD42" s="31">
        <f>IF(AQ42="7",BH42,0)</f>
        <v>0</v>
      </c>
      <c r="AE42" s="31">
        <f>IF(AQ42="7",BI42,0)</f>
        <v>0</v>
      </c>
      <c r="AF42" s="31">
        <f>IF(AQ42="2",BH42,0)</f>
        <v>0</v>
      </c>
      <c r="AG42" s="31">
        <f>IF(AQ42="2",BI42,0)</f>
        <v>0</v>
      </c>
      <c r="AH42" s="31">
        <f>IF(AQ42="0",BJ42,0)</f>
        <v>0</v>
      </c>
      <c r="AI42" s="127" t="s">
        <v>6</v>
      </c>
      <c r="AJ42" s="117">
        <f>IF(AN42=0,N42,0)</f>
        <v>0</v>
      </c>
      <c r="AK42" s="117">
        <f>IF(AN42=15,N42,0)</f>
        <v>0</v>
      </c>
      <c r="AL42" s="117">
        <f>IF(AN42=21,N42,0)</f>
        <v>0</v>
      </c>
      <c r="AN42" s="31">
        <v>21</v>
      </c>
      <c r="AO42" s="31">
        <f>M42*0.178082191780822</f>
        <v>0</v>
      </c>
      <c r="AP42" s="31">
        <f>M42*(1-0.178082191780822)</f>
        <v>0</v>
      </c>
      <c r="AQ42" s="128" t="s">
        <v>103</v>
      </c>
      <c r="AV42" s="31">
        <f>AW42+AX42</f>
        <v>0</v>
      </c>
      <c r="AW42" s="31">
        <f>L42*AO42</f>
        <v>0</v>
      </c>
      <c r="AX42" s="31">
        <f>L42*AP42</f>
        <v>0</v>
      </c>
      <c r="AY42" s="130" t="s">
        <v>288</v>
      </c>
      <c r="AZ42" s="130" t="s">
        <v>299</v>
      </c>
      <c r="BA42" s="127" t="s">
        <v>306</v>
      </c>
      <c r="BC42" s="31">
        <f>AW42+AX42</f>
        <v>0</v>
      </c>
      <c r="BD42" s="31">
        <f>M42/(100-BE42)*100</f>
        <v>0</v>
      </c>
      <c r="BE42" s="31">
        <v>0</v>
      </c>
      <c r="BF42" s="31">
        <f>42</f>
        <v>42</v>
      </c>
      <c r="BH42" s="117">
        <f>L42*AO42</f>
        <v>0</v>
      </c>
      <c r="BI42" s="117">
        <f>L42*AP42</f>
        <v>0</v>
      </c>
      <c r="BJ42" s="117">
        <f>L42*M42</f>
        <v>0</v>
      </c>
      <c r="BK42" s="117" t="s">
        <v>312</v>
      </c>
      <c r="BL42" s="31">
        <v>18</v>
      </c>
    </row>
    <row r="43" spans="1:47" ht="12.75">
      <c r="A43" s="82"/>
      <c r="B43" s="91" t="s">
        <v>6</v>
      </c>
      <c r="C43" s="91" t="s">
        <v>14</v>
      </c>
      <c r="D43" s="91" t="s">
        <v>30</v>
      </c>
      <c r="E43" s="104"/>
      <c r="F43" s="104"/>
      <c r="G43" s="104"/>
      <c r="H43" s="104"/>
      <c r="I43" s="104"/>
      <c r="J43" s="104"/>
      <c r="K43" s="114" t="s">
        <v>44</v>
      </c>
      <c r="L43" s="114" t="s">
        <v>44</v>
      </c>
      <c r="M43" s="114" t="s">
        <v>44</v>
      </c>
      <c r="N43" s="133">
        <f>SUM(N44:N44)</f>
        <v>0</v>
      </c>
      <c r="O43" s="30"/>
      <c r="AI43" s="127" t="s">
        <v>6</v>
      </c>
      <c r="AS43" s="139">
        <f>SUM(AJ44:AJ44)</f>
        <v>0</v>
      </c>
      <c r="AT43" s="139">
        <f>SUM(AK44:AK44)</f>
        <v>0</v>
      </c>
      <c r="AU43" s="139">
        <f>SUM(AL44:AL44)</f>
        <v>0</v>
      </c>
    </row>
    <row r="44" spans="1:64" ht="12.75">
      <c r="A44" s="83" t="s">
        <v>116</v>
      </c>
      <c r="B44" s="92" t="s">
        <v>6</v>
      </c>
      <c r="C44" s="92" t="s">
        <v>172</v>
      </c>
      <c r="D44" s="92" t="s">
        <v>225</v>
      </c>
      <c r="E44" s="105"/>
      <c r="F44" s="105"/>
      <c r="G44" s="105"/>
      <c r="H44" s="105"/>
      <c r="I44" s="105"/>
      <c r="J44" s="105"/>
      <c r="K44" s="92" t="s">
        <v>268</v>
      </c>
      <c r="L44" s="141">
        <v>9.6</v>
      </c>
      <c r="M44" s="117">
        <v>0</v>
      </c>
      <c r="N44" s="134">
        <f>L44*M44</f>
        <v>0</v>
      </c>
      <c r="O44" s="30"/>
      <c r="Z44" s="31">
        <f>IF(AQ44="5",BJ44,0)</f>
        <v>0</v>
      </c>
      <c r="AB44" s="31">
        <f>IF(AQ44="1",BH44,0)</f>
        <v>0</v>
      </c>
      <c r="AC44" s="31">
        <f>IF(AQ44="1",BI44,0)</f>
        <v>0</v>
      </c>
      <c r="AD44" s="31">
        <f>IF(AQ44="7",BH44,0)</f>
        <v>0</v>
      </c>
      <c r="AE44" s="31">
        <f>IF(AQ44="7",BI44,0)</f>
        <v>0</v>
      </c>
      <c r="AF44" s="31">
        <f>IF(AQ44="2",BH44,0)</f>
        <v>0</v>
      </c>
      <c r="AG44" s="31">
        <f>IF(AQ44="2",BI44,0)</f>
        <v>0</v>
      </c>
      <c r="AH44" s="31">
        <f>IF(AQ44="0",BJ44,0)</f>
        <v>0</v>
      </c>
      <c r="AI44" s="127" t="s">
        <v>6</v>
      </c>
      <c r="AJ44" s="117">
        <f>IF(AN44=0,N44,0)</f>
        <v>0</v>
      </c>
      <c r="AK44" s="117">
        <f>IF(AN44=15,N44,0)</f>
        <v>0</v>
      </c>
      <c r="AL44" s="117">
        <f>IF(AN44=21,N44,0)</f>
        <v>0</v>
      </c>
      <c r="AN44" s="31">
        <v>21</v>
      </c>
      <c r="AO44" s="31">
        <f>M44*0</f>
        <v>0</v>
      </c>
      <c r="AP44" s="31">
        <f>M44*(1-0)</f>
        <v>0</v>
      </c>
      <c r="AQ44" s="128" t="s">
        <v>103</v>
      </c>
      <c r="AV44" s="31">
        <f>AW44+AX44</f>
        <v>0</v>
      </c>
      <c r="AW44" s="31">
        <f>L44*AO44</f>
        <v>0</v>
      </c>
      <c r="AX44" s="31">
        <f>L44*AP44</f>
        <v>0</v>
      </c>
      <c r="AY44" s="130" t="s">
        <v>289</v>
      </c>
      <c r="AZ44" s="130" t="s">
        <v>299</v>
      </c>
      <c r="BA44" s="127" t="s">
        <v>306</v>
      </c>
      <c r="BC44" s="31">
        <f>AW44+AX44</f>
        <v>0</v>
      </c>
      <c r="BD44" s="31">
        <f>M44/(100-BE44)*100</f>
        <v>0</v>
      </c>
      <c r="BE44" s="31">
        <v>0</v>
      </c>
      <c r="BF44" s="31">
        <f>44</f>
        <v>44</v>
      </c>
      <c r="BH44" s="117">
        <f>L44*AO44</f>
        <v>0</v>
      </c>
      <c r="BI44" s="117">
        <f>L44*AP44</f>
        <v>0</v>
      </c>
      <c r="BJ44" s="117">
        <f>L44*M44</f>
        <v>0</v>
      </c>
      <c r="BK44" s="117" t="s">
        <v>312</v>
      </c>
      <c r="BL44" s="31">
        <v>19</v>
      </c>
    </row>
    <row r="45" spans="1:47" ht="12.75">
      <c r="A45" s="82"/>
      <c r="B45" s="91" t="s">
        <v>6</v>
      </c>
      <c r="C45" s="91" t="s">
        <v>15</v>
      </c>
      <c r="D45" s="91" t="s">
        <v>31</v>
      </c>
      <c r="E45" s="104"/>
      <c r="F45" s="104"/>
      <c r="G45" s="104"/>
      <c r="H45" s="104"/>
      <c r="I45" s="104"/>
      <c r="J45" s="104"/>
      <c r="K45" s="114" t="s">
        <v>44</v>
      </c>
      <c r="L45" s="114" t="s">
        <v>44</v>
      </c>
      <c r="M45" s="114" t="s">
        <v>44</v>
      </c>
      <c r="N45" s="133">
        <f>SUM(N46:N46)</f>
        <v>0</v>
      </c>
      <c r="O45" s="30"/>
      <c r="AI45" s="127" t="s">
        <v>6</v>
      </c>
      <c r="AS45" s="139">
        <f>SUM(AJ46:AJ46)</f>
        <v>0</v>
      </c>
      <c r="AT45" s="139">
        <f>SUM(AK46:AK46)</f>
        <v>0</v>
      </c>
      <c r="AU45" s="139">
        <f>SUM(AL46:AL46)</f>
        <v>0</v>
      </c>
    </row>
    <row r="46" spans="1:64" ht="12.75">
      <c r="A46" s="83" t="s">
        <v>117</v>
      </c>
      <c r="B46" s="92" t="s">
        <v>6</v>
      </c>
      <c r="C46" s="92" t="s">
        <v>173</v>
      </c>
      <c r="D46" s="92" t="s">
        <v>226</v>
      </c>
      <c r="E46" s="105"/>
      <c r="F46" s="105"/>
      <c r="G46" s="105"/>
      <c r="H46" s="105"/>
      <c r="I46" s="105"/>
      <c r="J46" s="105"/>
      <c r="K46" s="92" t="s">
        <v>266</v>
      </c>
      <c r="L46" s="141">
        <v>960</v>
      </c>
      <c r="M46" s="117">
        <v>0</v>
      </c>
      <c r="N46" s="134">
        <f>L46*M46</f>
        <v>0</v>
      </c>
      <c r="O46" s="30"/>
      <c r="Z46" s="31">
        <f>IF(AQ46="5",BJ46,0)</f>
        <v>0</v>
      </c>
      <c r="AB46" s="31">
        <f>IF(AQ46="1",BH46,0)</f>
        <v>0</v>
      </c>
      <c r="AC46" s="31">
        <f>IF(AQ46="1",BI46,0)</f>
        <v>0</v>
      </c>
      <c r="AD46" s="31">
        <f>IF(AQ46="7",BH46,0)</f>
        <v>0</v>
      </c>
      <c r="AE46" s="31">
        <f>IF(AQ46="7",BI46,0)</f>
        <v>0</v>
      </c>
      <c r="AF46" s="31">
        <f>IF(AQ46="2",BH46,0)</f>
        <v>0</v>
      </c>
      <c r="AG46" s="31">
        <f>IF(AQ46="2",BI46,0)</f>
        <v>0</v>
      </c>
      <c r="AH46" s="31">
        <f>IF(AQ46="0",BJ46,0)</f>
        <v>0</v>
      </c>
      <c r="AI46" s="127" t="s">
        <v>6</v>
      </c>
      <c r="AJ46" s="117">
        <f>IF(AN46=0,N46,0)</f>
        <v>0</v>
      </c>
      <c r="AK46" s="117">
        <f>IF(AN46=15,N46,0)</f>
        <v>0</v>
      </c>
      <c r="AL46" s="117">
        <f>IF(AN46=21,N46,0)</f>
        <v>0</v>
      </c>
      <c r="AN46" s="31">
        <v>21</v>
      </c>
      <c r="AO46" s="31">
        <f>M46*0.679351032448378</f>
        <v>0</v>
      </c>
      <c r="AP46" s="31">
        <f>M46*(1-0.679351032448378)</f>
        <v>0</v>
      </c>
      <c r="AQ46" s="128" t="s">
        <v>103</v>
      </c>
      <c r="AV46" s="31">
        <f>AW46+AX46</f>
        <v>0</v>
      </c>
      <c r="AW46" s="31">
        <f>L46*AO46</f>
        <v>0</v>
      </c>
      <c r="AX46" s="31">
        <f>L46*AP46</f>
        <v>0</v>
      </c>
      <c r="AY46" s="130" t="s">
        <v>290</v>
      </c>
      <c r="AZ46" s="130" t="s">
        <v>300</v>
      </c>
      <c r="BA46" s="127" t="s">
        <v>306</v>
      </c>
      <c r="BC46" s="31">
        <f>AW46+AX46</f>
        <v>0</v>
      </c>
      <c r="BD46" s="31">
        <f>M46/(100-BE46)*100</f>
        <v>0</v>
      </c>
      <c r="BE46" s="31">
        <v>0</v>
      </c>
      <c r="BF46" s="31">
        <f>46</f>
        <v>46</v>
      </c>
      <c r="BH46" s="117">
        <f>L46*AO46</f>
        <v>0</v>
      </c>
      <c r="BI46" s="117">
        <f>L46*AP46</f>
        <v>0</v>
      </c>
      <c r="BJ46" s="117">
        <f>L46*M46</f>
        <v>0</v>
      </c>
      <c r="BK46" s="117" t="s">
        <v>312</v>
      </c>
      <c r="BL46" s="31">
        <v>56</v>
      </c>
    </row>
    <row r="47" spans="1:47" ht="12.75">
      <c r="A47" s="82"/>
      <c r="B47" s="91" t="s">
        <v>6</v>
      </c>
      <c r="C47" s="91" t="s">
        <v>16</v>
      </c>
      <c r="D47" s="91" t="s">
        <v>32</v>
      </c>
      <c r="E47" s="104"/>
      <c r="F47" s="104"/>
      <c r="G47" s="104"/>
      <c r="H47" s="104"/>
      <c r="I47" s="104"/>
      <c r="J47" s="104"/>
      <c r="K47" s="114" t="s">
        <v>44</v>
      </c>
      <c r="L47" s="114" t="s">
        <v>44</v>
      </c>
      <c r="M47" s="114" t="s">
        <v>44</v>
      </c>
      <c r="N47" s="133">
        <f>SUM(N48:N48)</f>
        <v>0</v>
      </c>
      <c r="O47" s="30"/>
      <c r="AI47" s="127" t="s">
        <v>6</v>
      </c>
      <c r="AS47" s="139">
        <f>SUM(AJ48:AJ48)</f>
        <v>0</v>
      </c>
      <c r="AT47" s="139">
        <f>SUM(AK48:AK48)</f>
        <v>0</v>
      </c>
      <c r="AU47" s="139">
        <f>SUM(AL48:AL48)</f>
        <v>0</v>
      </c>
    </row>
    <row r="48" spans="1:64" ht="12.75">
      <c r="A48" s="83" t="s">
        <v>118</v>
      </c>
      <c r="B48" s="92" t="s">
        <v>6</v>
      </c>
      <c r="C48" s="92" t="s">
        <v>174</v>
      </c>
      <c r="D48" s="92" t="s">
        <v>227</v>
      </c>
      <c r="E48" s="105"/>
      <c r="F48" s="105"/>
      <c r="G48" s="105"/>
      <c r="H48" s="105"/>
      <c r="I48" s="105"/>
      <c r="J48" s="105"/>
      <c r="K48" s="92" t="s">
        <v>266</v>
      </c>
      <c r="L48" s="141">
        <v>960</v>
      </c>
      <c r="M48" s="117">
        <v>0</v>
      </c>
      <c r="N48" s="134">
        <f>L48*M48</f>
        <v>0</v>
      </c>
      <c r="O48" s="30"/>
      <c r="Z48" s="31">
        <f>IF(AQ48="5",BJ48,0)</f>
        <v>0</v>
      </c>
      <c r="AB48" s="31">
        <f>IF(AQ48="1",BH48,0)</f>
        <v>0</v>
      </c>
      <c r="AC48" s="31">
        <f>IF(AQ48="1",BI48,0)</f>
        <v>0</v>
      </c>
      <c r="AD48" s="31">
        <f>IF(AQ48="7",BH48,0)</f>
        <v>0</v>
      </c>
      <c r="AE48" s="31">
        <f>IF(AQ48="7",BI48,0)</f>
        <v>0</v>
      </c>
      <c r="AF48" s="31">
        <f>IF(AQ48="2",BH48,0)</f>
        <v>0</v>
      </c>
      <c r="AG48" s="31">
        <f>IF(AQ48="2",BI48,0)</f>
        <v>0</v>
      </c>
      <c r="AH48" s="31">
        <f>IF(AQ48="0",BJ48,0)</f>
        <v>0</v>
      </c>
      <c r="AI48" s="127" t="s">
        <v>6</v>
      </c>
      <c r="AJ48" s="117">
        <f>IF(AN48=0,N48,0)</f>
        <v>0</v>
      </c>
      <c r="AK48" s="117">
        <f>IF(AN48=15,N48,0)</f>
        <v>0</v>
      </c>
      <c r="AL48" s="117">
        <f>IF(AN48=21,N48,0)</f>
        <v>0</v>
      </c>
      <c r="AN48" s="31">
        <v>21</v>
      </c>
      <c r="AO48" s="31">
        <f>M48*0.597049549549549</f>
        <v>0</v>
      </c>
      <c r="AP48" s="31">
        <f>M48*(1-0.597049549549549)</f>
        <v>0</v>
      </c>
      <c r="AQ48" s="128" t="s">
        <v>103</v>
      </c>
      <c r="AV48" s="31">
        <f>AW48+AX48</f>
        <v>0</v>
      </c>
      <c r="AW48" s="31">
        <f>L48*AO48</f>
        <v>0</v>
      </c>
      <c r="AX48" s="31">
        <f>L48*AP48</f>
        <v>0</v>
      </c>
      <c r="AY48" s="130" t="s">
        <v>291</v>
      </c>
      <c r="AZ48" s="130" t="s">
        <v>300</v>
      </c>
      <c r="BA48" s="127" t="s">
        <v>306</v>
      </c>
      <c r="BC48" s="31">
        <f>AW48+AX48</f>
        <v>0</v>
      </c>
      <c r="BD48" s="31">
        <f>M48/(100-BE48)*100</f>
        <v>0</v>
      </c>
      <c r="BE48" s="31">
        <v>0</v>
      </c>
      <c r="BF48" s="31">
        <f>48</f>
        <v>48</v>
      </c>
      <c r="BH48" s="117">
        <f>L48*AO48</f>
        <v>0</v>
      </c>
      <c r="BI48" s="117">
        <f>L48*AP48</f>
        <v>0</v>
      </c>
      <c r="BJ48" s="117">
        <f>L48*M48</f>
        <v>0</v>
      </c>
      <c r="BK48" s="117" t="s">
        <v>312</v>
      </c>
      <c r="BL48" s="31">
        <v>57</v>
      </c>
    </row>
    <row r="49" spans="1:15" ht="12.75">
      <c r="A49" s="30"/>
      <c r="C49" s="96" t="s">
        <v>162</v>
      </c>
      <c r="D49" s="99" t="s">
        <v>228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26"/>
      <c r="O49" s="30"/>
    </row>
    <row r="50" spans="1:47" ht="12.75">
      <c r="A50" s="82"/>
      <c r="B50" s="91" t="s">
        <v>6</v>
      </c>
      <c r="C50" s="91" t="s">
        <v>17</v>
      </c>
      <c r="D50" s="91" t="s">
        <v>33</v>
      </c>
      <c r="E50" s="104"/>
      <c r="F50" s="104"/>
      <c r="G50" s="104"/>
      <c r="H50" s="104"/>
      <c r="I50" s="104"/>
      <c r="J50" s="104"/>
      <c r="K50" s="114" t="s">
        <v>44</v>
      </c>
      <c r="L50" s="114" t="s">
        <v>44</v>
      </c>
      <c r="M50" s="114" t="s">
        <v>44</v>
      </c>
      <c r="N50" s="133">
        <f>SUM(N51:N52)</f>
        <v>0</v>
      </c>
      <c r="O50" s="30"/>
      <c r="AI50" s="127" t="s">
        <v>6</v>
      </c>
      <c r="AS50" s="139">
        <f>SUM(AJ51:AJ52)</f>
        <v>0</v>
      </c>
      <c r="AT50" s="139">
        <f>SUM(AK51:AK52)</f>
        <v>0</v>
      </c>
      <c r="AU50" s="139">
        <f>SUM(AL51:AL52)</f>
        <v>0</v>
      </c>
    </row>
    <row r="51" spans="1:64" ht="12.75">
      <c r="A51" s="83" t="s">
        <v>119</v>
      </c>
      <c r="B51" s="92" t="s">
        <v>6</v>
      </c>
      <c r="C51" s="92" t="s">
        <v>175</v>
      </c>
      <c r="D51" s="92" t="s">
        <v>229</v>
      </c>
      <c r="E51" s="105"/>
      <c r="F51" s="105"/>
      <c r="G51" s="105"/>
      <c r="H51" s="105"/>
      <c r="I51" s="105"/>
      <c r="J51" s="105"/>
      <c r="K51" s="92" t="s">
        <v>267</v>
      </c>
      <c r="L51" s="141">
        <v>1</v>
      </c>
      <c r="M51" s="117">
        <v>0</v>
      </c>
      <c r="N51" s="134">
        <f>L51*M51</f>
        <v>0</v>
      </c>
      <c r="O51" s="30"/>
      <c r="Z51" s="31">
        <f>IF(AQ51="5",BJ51,0)</f>
        <v>0</v>
      </c>
      <c r="AB51" s="31">
        <f>IF(AQ51="1",BH51,0)</f>
        <v>0</v>
      </c>
      <c r="AC51" s="31">
        <f>IF(AQ51="1",BI51,0)</f>
        <v>0</v>
      </c>
      <c r="AD51" s="31">
        <f>IF(AQ51="7",BH51,0)</f>
        <v>0</v>
      </c>
      <c r="AE51" s="31">
        <f>IF(AQ51="7",BI51,0)</f>
        <v>0</v>
      </c>
      <c r="AF51" s="31">
        <f>IF(AQ51="2",BH51,0)</f>
        <v>0</v>
      </c>
      <c r="AG51" s="31">
        <f>IF(AQ51="2",BI51,0)</f>
        <v>0</v>
      </c>
      <c r="AH51" s="31">
        <f>IF(AQ51="0",BJ51,0)</f>
        <v>0</v>
      </c>
      <c r="AI51" s="127" t="s">
        <v>6</v>
      </c>
      <c r="AJ51" s="117">
        <f>IF(AN51=0,N51,0)</f>
        <v>0</v>
      </c>
      <c r="AK51" s="117">
        <f>IF(AN51=15,N51,0)</f>
        <v>0</v>
      </c>
      <c r="AL51" s="117">
        <f>IF(AN51=21,N51,0)</f>
        <v>0</v>
      </c>
      <c r="AN51" s="31">
        <v>21</v>
      </c>
      <c r="AO51" s="31">
        <f>M51*0.302344</f>
        <v>0</v>
      </c>
      <c r="AP51" s="31">
        <f>M51*(1-0.302344)</f>
        <v>0</v>
      </c>
      <c r="AQ51" s="128" t="s">
        <v>103</v>
      </c>
      <c r="AV51" s="31">
        <f>AW51+AX51</f>
        <v>0</v>
      </c>
      <c r="AW51" s="31">
        <f>L51*AO51</f>
        <v>0</v>
      </c>
      <c r="AX51" s="31">
        <f>L51*AP51</f>
        <v>0</v>
      </c>
      <c r="AY51" s="130" t="s">
        <v>292</v>
      </c>
      <c r="AZ51" s="130" t="s">
        <v>301</v>
      </c>
      <c r="BA51" s="127" t="s">
        <v>306</v>
      </c>
      <c r="BC51" s="31">
        <f>AW51+AX51</f>
        <v>0</v>
      </c>
      <c r="BD51" s="31">
        <f>M51/(100-BE51)*100</f>
        <v>0</v>
      </c>
      <c r="BE51" s="31">
        <v>0</v>
      </c>
      <c r="BF51" s="31">
        <f>51</f>
        <v>51</v>
      </c>
      <c r="BH51" s="117">
        <f>L51*AO51</f>
        <v>0</v>
      </c>
      <c r="BI51" s="117">
        <f>L51*AP51</f>
        <v>0</v>
      </c>
      <c r="BJ51" s="117">
        <f>L51*M51</f>
        <v>0</v>
      </c>
      <c r="BK51" s="117" t="s">
        <v>312</v>
      </c>
      <c r="BL51" s="31">
        <v>89</v>
      </c>
    </row>
    <row r="52" spans="1:64" ht="12.75">
      <c r="A52" s="83" t="s">
        <v>120</v>
      </c>
      <c r="B52" s="92" t="s">
        <v>6</v>
      </c>
      <c r="C52" s="92" t="s">
        <v>176</v>
      </c>
      <c r="D52" s="92" t="s">
        <v>230</v>
      </c>
      <c r="E52" s="105"/>
      <c r="F52" s="105"/>
      <c r="G52" s="105"/>
      <c r="H52" s="105"/>
      <c r="I52" s="105"/>
      <c r="J52" s="105"/>
      <c r="K52" s="92" t="s">
        <v>267</v>
      </c>
      <c r="L52" s="141">
        <v>2</v>
      </c>
      <c r="M52" s="117">
        <v>0</v>
      </c>
      <c r="N52" s="134">
        <f>L52*M52</f>
        <v>0</v>
      </c>
      <c r="O52" s="30"/>
      <c r="Z52" s="31">
        <f>IF(AQ52="5",BJ52,0)</f>
        <v>0</v>
      </c>
      <c r="AB52" s="31">
        <f>IF(AQ52="1",BH52,0)</f>
        <v>0</v>
      </c>
      <c r="AC52" s="31">
        <f>IF(AQ52="1",BI52,0)</f>
        <v>0</v>
      </c>
      <c r="AD52" s="31">
        <f>IF(AQ52="7",BH52,0)</f>
        <v>0</v>
      </c>
      <c r="AE52" s="31">
        <f>IF(AQ52="7",BI52,0)</f>
        <v>0</v>
      </c>
      <c r="AF52" s="31">
        <f>IF(AQ52="2",BH52,0)</f>
        <v>0</v>
      </c>
      <c r="AG52" s="31">
        <f>IF(AQ52="2",BI52,0)</f>
        <v>0</v>
      </c>
      <c r="AH52" s="31">
        <f>IF(AQ52="0",BJ52,0)</f>
        <v>0</v>
      </c>
      <c r="AI52" s="127" t="s">
        <v>6</v>
      </c>
      <c r="AJ52" s="117">
        <f>IF(AN52=0,N52,0)</f>
        <v>0</v>
      </c>
      <c r="AK52" s="117">
        <f>IF(AN52=15,N52,0)</f>
        <v>0</v>
      </c>
      <c r="AL52" s="117">
        <f>IF(AN52=21,N52,0)</f>
        <v>0</v>
      </c>
      <c r="AN52" s="31">
        <v>21</v>
      </c>
      <c r="AO52" s="31">
        <f>M52*0.339540489642185</f>
        <v>0</v>
      </c>
      <c r="AP52" s="31">
        <f>M52*(1-0.339540489642185)</f>
        <v>0</v>
      </c>
      <c r="AQ52" s="128" t="s">
        <v>103</v>
      </c>
      <c r="AV52" s="31">
        <f>AW52+AX52</f>
        <v>0</v>
      </c>
      <c r="AW52" s="31">
        <f>L52*AO52</f>
        <v>0</v>
      </c>
      <c r="AX52" s="31">
        <f>L52*AP52</f>
        <v>0</v>
      </c>
      <c r="AY52" s="130" t="s">
        <v>292</v>
      </c>
      <c r="AZ52" s="130" t="s">
        <v>301</v>
      </c>
      <c r="BA52" s="127" t="s">
        <v>306</v>
      </c>
      <c r="BC52" s="31">
        <f>AW52+AX52</f>
        <v>0</v>
      </c>
      <c r="BD52" s="31">
        <f>M52/(100-BE52)*100</f>
        <v>0</v>
      </c>
      <c r="BE52" s="31">
        <v>0</v>
      </c>
      <c r="BF52" s="31">
        <f>52</f>
        <v>52</v>
      </c>
      <c r="BH52" s="117">
        <f>L52*AO52</f>
        <v>0</v>
      </c>
      <c r="BI52" s="117">
        <f>L52*AP52</f>
        <v>0</v>
      </c>
      <c r="BJ52" s="117">
        <f>L52*M52</f>
        <v>0</v>
      </c>
      <c r="BK52" s="117" t="s">
        <v>312</v>
      </c>
      <c r="BL52" s="31">
        <v>89</v>
      </c>
    </row>
    <row r="53" spans="1:47" ht="12.75">
      <c r="A53" s="82"/>
      <c r="B53" s="91" t="s">
        <v>6</v>
      </c>
      <c r="C53" s="91" t="s">
        <v>18</v>
      </c>
      <c r="D53" s="91" t="s">
        <v>34</v>
      </c>
      <c r="E53" s="104"/>
      <c r="F53" s="104"/>
      <c r="G53" s="104"/>
      <c r="H53" s="104"/>
      <c r="I53" s="104"/>
      <c r="J53" s="104"/>
      <c r="K53" s="114" t="s">
        <v>44</v>
      </c>
      <c r="L53" s="114" t="s">
        <v>44</v>
      </c>
      <c r="M53" s="114" t="s">
        <v>44</v>
      </c>
      <c r="N53" s="133">
        <f>SUM(N54:N55)</f>
        <v>0</v>
      </c>
      <c r="O53" s="30"/>
      <c r="AI53" s="127" t="s">
        <v>6</v>
      </c>
      <c r="AS53" s="139">
        <f>SUM(AJ54:AJ55)</f>
        <v>0</v>
      </c>
      <c r="AT53" s="139">
        <f>SUM(AK54:AK55)</f>
        <v>0</v>
      </c>
      <c r="AU53" s="139">
        <f>SUM(AL54:AL55)</f>
        <v>0</v>
      </c>
    </row>
    <row r="54" spans="1:64" ht="12.75">
      <c r="A54" s="83" t="s">
        <v>121</v>
      </c>
      <c r="B54" s="92" t="s">
        <v>6</v>
      </c>
      <c r="C54" s="92" t="s">
        <v>177</v>
      </c>
      <c r="D54" s="92" t="s">
        <v>231</v>
      </c>
      <c r="E54" s="105"/>
      <c r="F54" s="105"/>
      <c r="G54" s="105"/>
      <c r="H54" s="105"/>
      <c r="I54" s="105"/>
      <c r="J54" s="105"/>
      <c r="K54" s="92" t="s">
        <v>265</v>
      </c>
      <c r="L54" s="141">
        <v>840</v>
      </c>
      <c r="M54" s="117">
        <v>0</v>
      </c>
      <c r="N54" s="134">
        <f>L54*M54</f>
        <v>0</v>
      </c>
      <c r="O54" s="30"/>
      <c r="Z54" s="31">
        <f>IF(AQ54="5",BJ54,0)</f>
        <v>0</v>
      </c>
      <c r="AB54" s="31">
        <f>IF(AQ54="1",BH54,0)</f>
        <v>0</v>
      </c>
      <c r="AC54" s="31">
        <f>IF(AQ54="1",BI54,0)</f>
        <v>0</v>
      </c>
      <c r="AD54" s="31">
        <f>IF(AQ54="7",BH54,0)</f>
        <v>0</v>
      </c>
      <c r="AE54" s="31">
        <f>IF(AQ54="7",BI54,0)</f>
        <v>0</v>
      </c>
      <c r="AF54" s="31">
        <f>IF(AQ54="2",BH54,0)</f>
        <v>0</v>
      </c>
      <c r="AG54" s="31">
        <f>IF(AQ54="2",BI54,0)</f>
        <v>0</v>
      </c>
      <c r="AH54" s="31">
        <f>IF(AQ54="0",BJ54,0)</f>
        <v>0</v>
      </c>
      <c r="AI54" s="127" t="s">
        <v>6</v>
      </c>
      <c r="AJ54" s="117">
        <f>IF(AN54=0,N54,0)</f>
        <v>0</v>
      </c>
      <c r="AK54" s="117">
        <f>IF(AN54=15,N54,0)</f>
        <v>0</v>
      </c>
      <c r="AL54" s="117">
        <f>IF(AN54=21,N54,0)</f>
        <v>0</v>
      </c>
      <c r="AN54" s="31">
        <v>21</v>
      </c>
      <c r="AO54" s="31">
        <f>M54*0.503429602888087</f>
        <v>0</v>
      </c>
      <c r="AP54" s="31">
        <f>M54*(1-0.503429602888087)</f>
        <v>0</v>
      </c>
      <c r="AQ54" s="128" t="s">
        <v>103</v>
      </c>
      <c r="AV54" s="31">
        <f>AW54+AX54</f>
        <v>0</v>
      </c>
      <c r="AW54" s="31">
        <f>L54*AO54</f>
        <v>0</v>
      </c>
      <c r="AX54" s="31">
        <f>L54*AP54</f>
        <v>0</v>
      </c>
      <c r="AY54" s="130" t="s">
        <v>293</v>
      </c>
      <c r="AZ54" s="130" t="s">
        <v>302</v>
      </c>
      <c r="BA54" s="127" t="s">
        <v>306</v>
      </c>
      <c r="BC54" s="31">
        <f>AW54+AX54</f>
        <v>0</v>
      </c>
      <c r="BD54" s="31">
        <f>M54/(100-BE54)*100</f>
        <v>0</v>
      </c>
      <c r="BE54" s="31">
        <v>0</v>
      </c>
      <c r="BF54" s="31">
        <f>54</f>
        <v>54</v>
      </c>
      <c r="BH54" s="117">
        <f>L54*AO54</f>
        <v>0</v>
      </c>
      <c r="BI54" s="117">
        <f>L54*AP54</f>
        <v>0</v>
      </c>
      <c r="BJ54" s="117">
        <f>L54*M54</f>
        <v>0</v>
      </c>
      <c r="BK54" s="117" t="s">
        <v>312</v>
      </c>
      <c r="BL54" s="31">
        <v>91</v>
      </c>
    </row>
    <row r="55" spans="1:64" ht="12.75">
      <c r="A55" s="83" t="s">
        <v>122</v>
      </c>
      <c r="B55" s="92" t="s">
        <v>6</v>
      </c>
      <c r="C55" s="92" t="s">
        <v>178</v>
      </c>
      <c r="D55" s="92" t="s">
        <v>232</v>
      </c>
      <c r="E55" s="105"/>
      <c r="F55" s="105"/>
      <c r="G55" s="105"/>
      <c r="H55" s="105"/>
      <c r="I55" s="105"/>
      <c r="J55" s="105"/>
      <c r="K55" s="92" t="s">
        <v>265</v>
      </c>
      <c r="L55" s="141">
        <v>96</v>
      </c>
      <c r="M55" s="117">
        <v>0</v>
      </c>
      <c r="N55" s="134">
        <f>L55*M55</f>
        <v>0</v>
      </c>
      <c r="O55" s="30"/>
      <c r="Z55" s="31">
        <f>IF(AQ55="5",BJ55,0)</f>
        <v>0</v>
      </c>
      <c r="AB55" s="31">
        <f>IF(AQ55="1",BH55,0)</f>
        <v>0</v>
      </c>
      <c r="AC55" s="31">
        <f>IF(AQ55="1",BI55,0)</f>
        <v>0</v>
      </c>
      <c r="AD55" s="31">
        <f>IF(AQ55="7",BH55,0)</f>
        <v>0</v>
      </c>
      <c r="AE55" s="31">
        <f>IF(AQ55="7",BI55,0)</f>
        <v>0</v>
      </c>
      <c r="AF55" s="31">
        <f>IF(AQ55="2",BH55,0)</f>
        <v>0</v>
      </c>
      <c r="AG55" s="31">
        <f>IF(AQ55="2",BI55,0)</f>
        <v>0</v>
      </c>
      <c r="AH55" s="31">
        <f>IF(AQ55="0",BJ55,0)</f>
        <v>0</v>
      </c>
      <c r="AI55" s="127" t="s">
        <v>6</v>
      </c>
      <c r="AJ55" s="117">
        <f>IF(AN55=0,N55,0)</f>
        <v>0</v>
      </c>
      <c r="AK55" s="117">
        <f>IF(AN55=15,N55,0)</f>
        <v>0</v>
      </c>
      <c r="AL55" s="117">
        <f>IF(AN55=21,N55,0)</f>
        <v>0</v>
      </c>
      <c r="AN55" s="31">
        <v>21</v>
      </c>
      <c r="AO55" s="31">
        <f>M55*0.754660421545667</f>
        <v>0</v>
      </c>
      <c r="AP55" s="31">
        <f>M55*(1-0.754660421545667)</f>
        <v>0</v>
      </c>
      <c r="AQ55" s="128" t="s">
        <v>103</v>
      </c>
      <c r="AV55" s="31">
        <f>AW55+AX55</f>
        <v>0</v>
      </c>
      <c r="AW55" s="31">
        <f>L55*AO55</f>
        <v>0</v>
      </c>
      <c r="AX55" s="31">
        <f>L55*AP55</f>
        <v>0</v>
      </c>
      <c r="AY55" s="130" t="s">
        <v>293</v>
      </c>
      <c r="AZ55" s="130" t="s">
        <v>302</v>
      </c>
      <c r="BA55" s="127" t="s">
        <v>306</v>
      </c>
      <c r="BC55" s="31">
        <f>AW55+AX55</f>
        <v>0</v>
      </c>
      <c r="BD55" s="31">
        <f>M55/(100-BE55)*100</f>
        <v>0</v>
      </c>
      <c r="BE55" s="31">
        <v>0</v>
      </c>
      <c r="BF55" s="31">
        <f>55</f>
        <v>55</v>
      </c>
      <c r="BH55" s="117">
        <f>L55*AO55</f>
        <v>0</v>
      </c>
      <c r="BI55" s="117">
        <f>L55*AP55</f>
        <v>0</v>
      </c>
      <c r="BJ55" s="117">
        <f>L55*M55</f>
        <v>0</v>
      </c>
      <c r="BK55" s="117" t="s">
        <v>312</v>
      </c>
      <c r="BL55" s="31">
        <v>91</v>
      </c>
    </row>
    <row r="56" spans="1:15" ht="12.75">
      <c r="A56" s="30"/>
      <c r="C56" s="96" t="s">
        <v>162</v>
      </c>
      <c r="D56" s="99" t="s">
        <v>233</v>
      </c>
      <c r="E56" s="106"/>
      <c r="F56" s="106"/>
      <c r="G56" s="106"/>
      <c r="H56" s="106"/>
      <c r="I56" s="106"/>
      <c r="J56" s="106"/>
      <c r="K56" s="106"/>
      <c r="L56" s="106"/>
      <c r="M56" s="106"/>
      <c r="N56" s="126"/>
      <c r="O56" s="30"/>
    </row>
    <row r="57" spans="1:47" ht="12.75">
      <c r="A57" s="82"/>
      <c r="B57" s="91" t="s">
        <v>6</v>
      </c>
      <c r="C57" s="91" t="s">
        <v>19</v>
      </c>
      <c r="D57" s="91" t="s">
        <v>35</v>
      </c>
      <c r="E57" s="104"/>
      <c r="F57" s="104"/>
      <c r="G57" s="104"/>
      <c r="H57" s="104"/>
      <c r="I57" s="104"/>
      <c r="J57" s="104"/>
      <c r="K57" s="114" t="s">
        <v>44</v>
      </c>
      <c r="L57" s="114" t="s">
        <v>44</v>
      </c>
      <c r="M57" s="114" t="s">
        <v>44</v>
      </c>
      <c r="N57" s="133">
        <f>SUM(N58:N59)</f>
        <v>0</v>
      </c>
      <c r="O57" s="30"/>
      <c r="AI57" s="127" t="s">
        <v>6</v>
      </c>
      <c r="AS57" s="139">
        <f>SUM(AJ58:AJ59)</f>
        <v>0</v>
      </c>
      <c r="AT57" s="139">
        <f>SUM(AK58:AK59)</f>
        <v>0</v>
      </c>
      <c r="AU57" s="139">
        <f>SUM(AL58:AL59)</f>
        <v>0</v>
      </c>
    </row>
    <row r="58" spans="1:64" ht="12.75">
      <c r="A58" s="83" t="s">
        <v>123</v>
      </c>
      <c r="B58" s="92" t="s">
        <v>6</v>
      </c>
      <c r="C58" s="92" t="s">
        <v>179</v>
      </c>
      <c r="D58" s="92" t="s">
        <v>234</v>
      </c>
      <c r="E58" s="105"/>
      <c r="F58" s="105"/>
      <c r="G58" s="105"/>
      <c r="H58" s="105"/>
      <c r="I58" s="105"/>
      <c r="J58" s="105"/>
      <c r="K58" s="92" t="s">
        <v>265</v>
      </c>
      <c r="L58" s="141">
        <v>840</v>
      </c>
      <c r="M58" s="117">
        <v>0</v>
      </c>
      <c r="N58" s="134">
        <f>L58*M58</f>
        <v>0</v>
      </c>
      <c r="O58" s="30"/>
      <c r="Z58" s="31">
        <f>IF(AQ58="5",BJ58,0)</f>
        <v>0</v>
      </c>
      <c r="AB58" s="31">
        <f>IF(AQ58="1",BH58,0)</f>
        <v>0</v>
      </c>
      <c r="AC58" s="31">
        <f>IF(AQ58="1",BI58,0)</f>
        <v>0</v>
      </c>
      <c r="AD58" s="31">
        <f>IF(AQ58="7",BH58,0)</f>
        <v>0</v>
      </c>
      <c r="AE58" s="31">
        <f>IF(AQ58="7",BI58,0)</f>
        <v>0</v>
      </c>
      <c r="AF58" s="31">
        <f>IF(AQ58="2",BH58,0)</f>
        <v>0</v>
      </c>
      <c r="AG58" s="31">
        <f>IF(AQ58="2",BI58,0)</f>
        <v>0</v>
      </c>
      <c r="AH58" s="31">
        <f>IF(AQ58="0",BJ58,0)</f>
        <v>0</v>
      </c>
      <c r="AI58" s="127" t="s">
        <v>6</v>
      </c>
      <c r="AJ58" s="117">
        <f>IF(AN58=0,N58,0)</f>
        <v>0</v>
      </c>
      <c r="AK58" s="117">
        <f>IF(AN58=15,N58,0)</f>
        <v>0</v>
      </c>
      <c r="AL58" s="117">
        <f>IF(AN58=21,N58,0)</f>
        <v>0</v>
      </c>
      <c r="AN58" s="31">
        <v>21</v>
      </c>
      <c r="AO58" s="31">
        <f>M58*0</f>
        <v>0</v>
      </c>
      <c r="AP58" s="31">
        <f>M58*(1-0)</f>
        <v>0</v>
      </c>
      <c r="AQ58" s="128" t="s">
        <v>103</v>
      </c>
      <c r="AV58" s="31">
        <f>AW58+AX58</f>
        <v>0</v>
      </c>
      <c r="AW58" s="31">
        <f>L58*AO58</f>
        <v>0</v>
      </c>
      <c r="AX58" s="31">
        <f>L58*AP58</f>
        <v>0</v>
      </c>
      <c r="AY58" s="130" t="s">
        <v>294</v>
      </c>
      <c r="AZ58" s="130" t="s">
        <v>302</v>
      </c>
      <c r="BA58" s="127" t="s">
        <v>306</v>
      </c>
      <c r="BC58" s="31">
        <f>AW58+AX58</f>
        <v>0</v>
      </c>
      <c r="BD58" s="31">
        <f>M58/(100-BE58)*100</f>
        <v>0</v>
      </c>
      <c r="BE58" s="31">
        <v>0</v>
      </c>
      <c r="BF58" s="31">
        <f>58</f>
        <v>58</v>
      </c>
      <c r="BH58" s="117">
        <f>L58*AO58</f>
        <v>0</v>
      </c>
      <c r="BI58" s="117">
        <f>L58*AP58</f>
        <v>0</v>
      </c>
      <c r="BJ58" s="117">
        <f>L58*M58</f>
        <v>0</v>
      </c>
      <c r="BK58" s="117" t="s">
        <v>312</v>
      </c>
      <c r="BL58" s="31">
        <v>97</v>
      </c>
    </row>
    <row r="59" spans="1:64" ht="12.75">
      <c r="A59" s="83" t="s">
        <v>124</v>
      </c>
      <c r="B59" s="92" t="s">
        <v>6</v>
      </c>
      <c r="C59" s="92" t="s">
        <v>180</v>
      </c>
      <c r="D59" s="92" t="s">
        <v>235</v>
      </c>
      <c r="E59" s="105"/>
      <c r="F59" s="105"/>
      <c r="G59" s="105"/>
      <c r="H59" s="105"/>
      <c r="I59" s="105"/>
      <c r="J59" s="105"/>
      <c r="K59" s="92" t="s">
        <v>269</v>
      </c>
      <c r="L59" s="141">
        <v>280.975</v>
      </c>
      <c r="M59" s="117">
        <v>0</v>
      </c>
      <c r="N59" s="134">
        <f>L59*M59</f>
        <v>0</v>
      </c>
      <c r="O59" s="30"/>
      <c r="Z59" s="31">
        <f>IF(AQ59="5",BJ59,0)</f>
        <v>0</v>
      </c>
      <c r="AB59" s="31">
        <f>IF(AQ59="1",BH59,0)</f>
        <v>0</v>
      </c>
      <c r="AC59" s="31">
        <f>IF(AQ59="1",BI59,0)</f>
        <v>0</v>
      </c>
      <c r="AD59" s="31">
        <f>IF(AQ59="7",BH59,0)</f>
        <v>0</v>
      </c>
      <c r="AE59" s="31">
        <f>IF(AQ59="7",BI59,0)</f>
        <v>0</v>
      </c>
      <c r="AF59" s="31">
        <f>IF(AQ59="2",BH59,0)</f>
        <v>0</v>
      </c>
      <c r="AG59" s="31">
        <f>IF(AQ59="2",BI59,0)</f>
        <v>0</v>
      </c>
      <c r="AH59" s="31">
        <f>IF(AQ59="0",BJ59,0)</f>
        <v>0</v>
      </c>
      <c r="AI59" s="127" t="s">
        <v>6</v>
      </c>
      <c r="AJ59" s="117">
        <f>IF(AN59=0,N59,0)</f>
        <v>0</v>
      </c>
      <c r="AK59" s="117">
        <f>IF(AN59=15,N59,0)</f>
        <v>0</v>
      </c>
      <c r="AL59" s="117">
        <f>IF(AN59=21,N59,0)</f>
        <v>0</v>
      </c>
      <c r="AN59" s="31">
        <v>21</v>
      </c>
      <c r="AO59" s="31">
        <f>M59*0</f>
        <v>0</v>
      </c>
      <c r="AP59" s="31">
        <f>M59*(1-0)</f>
        <v>0</v>
      </c>
      <c r="AQ59" s="128" t="s">
        <v>107</v>
      </c>
      <c r="AV59" s="31">
        <f>AW59+AX59</f>
        <v>0</v>
      </c>
      <c r="AW59" s="31">
        <f>L59*AO59</f>
        <v>0</v>
      </c>
      <c r="AX59" s="31">
        <f>L59*AP59</f>
        <v>0</v>
      </c>
      <c r="AY59" s="130" t="s">
        <v>294</v>
      </c>
      <c r="AZ59" s="130" t="s">
        <v>302</v>
      </c>
      <c r="BA59" s="127" t="s">
        <v>306</v>
      </c>
      <c r="BC59" s="31">
        <f>AW59+AX59</f>
        <v>0</v>
      </c>
      <c r="BD59" s="31">
        <f>M59/(100-BE59)*100</f>
        <v>0</v>
      </c>
      <c r="BE59" s="31">
        <v>0</v>
      </c>
      <c r="BF59" s="31">
        <f>59</f>
        <v>59</v>
      </c>
      <c r="BH59" s="117">
        <f>L59*AO59</f>
        <v>0</v>
      </c>
      <c r="BI59" s="117">
        <f>L59*AP59</f>
        <v>0</v>
      </c>
      <c r="BJ59" s="117">
        <f>L59*M59</f>
        <v>0</v>
      </c>
      <c r="BK59" s="117" t="s">
        <v>312</v>
      </c>
      <c r="BL59" s="31">
        <v>97</v>
      </c>
    </row>
    <row r="60" spans="1:47" ht="12.75">
      <c r="A60" s="82"/>
      <c r="B60" s="91" t="s">
        <v>6</v>
      </c>
      <c r="C60" s="91" t="s">
        <v>20</v>
      </c>
      <c r="D60" s="91" t="s">
        <v>36</v>
      </c>
      <c r="E60" s="104"/>
      <c r="F60" s="104"/>
      <c r="G60" s="104"/>
      <c r="H60" s="104"/>
      <c r="I60" s="104"/>
      <c r="J60" s="104"/>
      <c r="K60" s="114" t="s">
        <v>44</v>
      </c>
      <c r="L60" s="114" t="s">
        <v>44</v>
      </c>
      <c r="M60" s="114" t="s">
        <v>44</v>
      </c>
      <c r="N60" s="133">
        <f>SUM(N61:N66)</f>
        <v>0</v>
      </c>
      <c r="O60" s="30"/>
      <c r="AI60" s="127" t="s">
        <v>6</v>
      </c>
      <c r="AS60" s="139">
        <f>SUM(AJ61:AJ66)</f>
        <v>0</v>
      </c>
      <c r="AT60" s="139">
        <f>SUM(AK61:AK66)</f>
        <v>0</v>
      </c>
      <c r="AU60" s="139">
        <f>SUM(AL61:AL66)</f>
        <v>0</v>
      </c>
    </row>
    <row r="61" spans="1:64" ht="12.75">
      <c r="A61" s="83" t="s">
        <v>125</v>
      </c>
      <c r="B61" s="92" t="s">
        <v>6</v>
      </c>
      <c r="C61" s="92" t="s">
        <v>181</v>
      </c>
      <c r="D61" s="92" t="s">
        <v>236</v>
      </c>
      <c r="E61" s="105"/>
      <c r="F61" s="105"/>
      <c r="G61" s="105"/>
      <c r="H61" s="105"/>
      <c r="I61" s="105"/>
      <c r="J61" s="105"/>
      <c r="K61" s="92" t="s">
        <v>269</v>
      </c>
      <c r="L61" s="141">
        <v>174.1</v>
      </c>
      <c r="M61" s="117">
        <v>0</v>
      </c>
      <c r="N61" s="134">
        <f>L61*M61</f>
        <v>0</v>
      </c>
      <c r="O61" s="30"/>
      <c r="Z61" s="31">
        <f>IF(AQ61="5",BJ61,0)</f>
        <v>0</v>
      </c>
      <c r="AB61" s="31">
        <f>IF(AQ61="1",BH61,0)</f>
        <v>0</v>
      </c>
      <c r="AC61" s="31">
        <f>IF(AQ61="1",BI61,0)</f>
        <v>0</v>
      </c>
      <c r="AD61" s="31">
        <f>IF(AQ61="7",BH61,0)</f>
        <v>0</v>
      </c>
      <c r="AE61" s="31">
        <f>IF(AQ61="7",BI61,0)</f>
        <v>0</v>
      </c>
      <c r="AF61" s="31">
        <f>IF(AQ61="2",BH61,0)</f>
        <v>0</v>
      </c>
      <c r="AG61" s="31">
        <f>IF(AQ61="2",BI61,0)</f>
        <v>0</v>
      </c>
      <c r="AH61" s="31">
        <f>IF(AQ61="0",BJ61,0)</f>
        <v>0</v>
      </c>
      <c r="AI61" s="127" t="s">
        <v>6</v>
      </c>
      <c r="AJ61" s="117">
        <f>IF(AN61=0,N61,0)</f>
        <v>0</v>
      </c>
      <c r="AK61" s="117">
        <f>IF(AN61=15,N61,0)</f>
        <v>0</v>
      </c>
      <c r="AL61" s="117">
        <f>IF(AN61=21,N61,0)</f>
        <v>0</v>
      </c>
      <c r="AN61" s="31">
        <v>21</v>
      </c>
      <c r="AO61" s="31">
        <f>M61*0</f>
        <v>0</v>
      </c>
      <c r="AP61" s="31">
        <f>M61*(1-0)</f>
        <v>0</v>
      </c>
      <c r="AQ61" s="128" t="s">
        <v>107</v>
      </c>
      <c r="AV61" s="31">
        <f>AW61+AX61</f>
        <v>0</v>
      </c>
      <c r="AW61" s="31">
        <f>L61*AO61</f>
        <v>0</v>
      </c>
      <c r="AX61" s="31">
        <f>L61*AP61</f>
        <v>0</v>
      </c>
      <c r="AY61" s="130" t="s">
        <v>295</v>
      </c>
      <c r="AZ61" s="130" t="s">
        <v>302</v>
      </c>
      <c r="BA61" s="127" t="s">
        <v>306</v>
      </c>
      <c r="BC61" s="31">
        <f>AW61+AX61</f>
        <v>0</v>
      </c>
      <c r="BD61" s="31">
        <f>M61/(100-BE61)*100</f>
        <v>0</v>
      </c>
      <c r="BE61" s="31">
        <v>0</v>
      </c>
      <c r="BF61" s="31">
        <f>61</f>
        <v>61</v>
      </c>
      <c r="BH61" s="117">
        <f>L61*AO61</f>
        <v>0</v>
      </c>
      <c r="BI61" s="117">
        <f>L61*AP61</f>
        <v>0</v>
      </c>
      <c r="BJ61" s="117">
        <f>L61*M61</f>
        <v>0</v>
      </c>
      <c r="BK61" s="117" t="s">
        <v>312</v>
      </c>
      <c r="BL61" s="31" t="s">
        <v>20</v>
      </c>
    </row>
    <row r="62" spans="1:64" ht="12.75">
      <c r="A62" s="83" t="s">
        <v>126</v>
      </c>
      <c r="B62" s="92" t="s">
        <v>6</v>
      </c>
      <c r="C62" s="92" t="s">
        <v>182</v>
      </c>
      <c r="D62" s="92" t="s">
        <v>237</v>
      </c>
      <c r="E62" s="105"/>
      <c r="F62" s="105"/>
      <c r="G62" s="105"/>
      <c r="H62" s="105"/>
      <c r="I62" s="105"/>
      <c r="J62" s="105"/>
      <c r="K62" s="92" t="s">
        <v>269</v>
      </c>
      <c r="L62" s="141">
        <v>348.2</v>
      </c>
      <c r="M62" s="117">
        <v>0</v>
      </c>
      <c r="N62" s="134">
        <f>L62*M62</f>
        <v>0</v>
      </c>
      <c r="O62" s="30"/>
      <c r="Z62" s="31">
        <f>IF(AQ62="5",BJ62,0)</f>
        <v>0</v>
      </c>
      <c r="AB62" s="31">
        <f>IF(AQ62="1",BH62,0)</f>
        <v>0</v>
      </c>
      <c r="AC62" s="31">
        <f>IF(AQ62="1",BI62,0)</f>
        <v>0</v>
      </c>
      <c r="AD62" s="31">
        <f>IF(AQ62="7",BH62,0)</f>
        <v>0</v>
      </c>
      <c r="AE62" s="31">
        <f>IF(AQ62="7",BI62,0)</f>
        <v>0</v>
      </c>
      <c r="AF62" s="31">
        <f>IF(AQ62="2",BH62,0)</f>
        <v>0</v>
      </c>
      <c r="AG62" s="31">
        <f>IF(AQ62="2",BI62,0)</f>
        <v>0</v>
      </c>
      <c r="AH62" s="31">
        <f>IF(AQ62="0",BJ62,0)</f>
        <v>0</v>
      </c>
      <c r="AI62" s="127" t="s">
        <v>6</v>
      </c>
      <c r="AJ62" s="117">
        <f>IF(AN62=0,N62,0)</f>
        <v>0</v>
      </c>
      <c r="AK62" s="117">
        <f>IF(AN62=15,N62,0)</f>
        <v>0</v>
      </c>
      <c r="AL62" s="117">
        <f>IF(AN62=21,N62,0)</f>
        <v>0</v>
      </c>
      <c r="AN62" s="31">
        <v>21</v>
      </c>
      <c r="AO62" s="31">
        <f>M62*0</f>
        <v>0</v>
      </c>
      <c r="AP62" s="31">
        <f>M62*(1-0)</f>
        <v>0</v>
      </c>
      <c r="AQ62" s="128" t="s">
        <v>107</v>
      </c>
      <c r="AV62" s="31">
        <f>AW62+AX62</f>
        <v>0</v>
      </c>
      <c r="AW62" s="31">
        <f>L62*AO62</f>
        <v>0</v>
      </c>
      <c r="AX62" s="31">
        <f>L62*AP62</f>
        <v>0</v>
      </c>
      <c r="AY62" s="130" t="s">
        <v>295</v>
      </c>
      <c r="AZ62" s="130" t="s">
        <v>302</v>
      </c>
      <c r="BA62" s="127" t="s">
        <v>306</v>
      </c>
      <c r="BC62" s="31">
        <f>AW62+AX62</f>
        <v>0</v>
      </c>
      <c r="BD62" s="31">
        <f>M62/(100-BE62)*100</f>
        <v>0</v>
      </c>
      <c r="BE62" s="31">
        <v>0</v>
      </c>
      <c r="BF62" s="31">
        <f>62</f>
        <v>62</v>
      </c>
      <c r="BH62" s="117">
        <f>L62*AO62</f>
        <v>0</v>
      </c>
      <c r="BI62" s="117">
        <f>L62*AP62</f>
        <v>0</v>
      </c>
      <c r="BJ62" s="117">
        <f>L62*M62</f>
        <v>0</v>
      </c>
      <c r="BK62" s="117" t="s">
        <v>312</v>
      </c>
      <c r="BL62" s="31" t="s">
        <v>20</v>
      </c>
    </row>
    <row r="63" spans="1:15" ht="12.75">
      <c r="A63" s="30"/>
      <c r="D63" s="100" t="s">
        <v>238</v>
      </c>
      <c r="J63" s="112"/>
      <c r="L63" s="142">
        <v>348.2</v>
      </c>
      <c r="N63" s="72"/>
      <c r="O63" s="30"/>
    </row>
    <row r="64" spans="1:64" ht="12.75">
      <c r="A64" s="83" t="s">
        <v>127</v>
      </c>
      <c r="B64" s="92" t="s">
        <v>6</v>
      </c>
      <c r="C64" s="92" t="s">
        <v>183</v>
      </c>
      <c r="D64" s="92" t="s">
        <v>239</v>
      </c>
      <c r="E64" s="105"/>
      <c r="F64" s="105"/>
      <c r="G64" s="105"/>
      <c r="H64" s="105"/>
      <c r="I64" s="105"/>
      <c r="J64" s="105"/>
      <c r="K64" s="92" t="s">
        <v>269</v>
      </c>
      <c r="L64" s="141">
        <v>24.5</v>
      </c>
      <c r="M64" s="117">
        <v>0</v>
      </c>
      <c r="N64" s="134">
        <f>L64*M64</f>
        <v>0</v>
      </c>
      <c r="O64" s="30"/>
      <c r="Z64" s="31">
        <f>IF(AQ64="5",BJ64,0)</f>
        <v>0</v>
      </c>
      <c r="AB64" s="31">
        <f>IF(AQ64="1",BH64,0)</f>
        <v>0</v>
      </c>
      <c r="AC64" s="31">
        <f>IF(AQ64="1",BI64,0)</f>
        <v>0</v>
      </c>
      <c r="AD64" s="31">
        <f>IF(AQ64="7",BH64,0)</f>
        <v>0</v>
      </c>
      <c r="AE64" s="31">
        <f>IF(AQ64="7",BI64,0)</f>
        <v>0</v>
      </c>
      <c r="AF64" s="31">
        <f>IF(AQ64="2",BH64,0)</f>
        <v>0</v>
      </c>
      <c r="AG64" s="31">
        <f>IF(AQ64="2",BI64,0)</f>
        <v>0</v>
      </c>
      <c r="AH64" s="31">
        <f>IF(AQ64="0",BJ64,0)</f>
        <v>0</v>
      </c>
      <c r="AI64" s="127" t="s">
        <v>6</v>
      </c>
      <c r="AJ64" s="117">
        <f>IF(AN64=0,N64,0)</f>
        <v>0</v>
      </c>
      <c r="AK64" s="117">
        <f>IF(AN64=15,N64,0)</f>
        <v>0</v>
      </c>
      <c r="AL64" s="117">
        <f>IF(AN64=21,N64,0)</f>
        <v>0</v>
      </c>
      <c r="AN64" s="31">
        <v>21</v>
      </c>
      <c r="AO64" s="31">
        <f>M64*0</f>
        <v>0</v>
      </c>
      <c r="AP64" s="31">
        <f>M64*(1-0)</f>
        <v>0</v>
      </c>
      <c r="AQ64" s="128" t="s">
        <v>107</v>
      </c>
      <c r="AV64" s="31">
        <f>AW64+AX64</f>
        <v>0</v>
      </c>
      <c r="AW64" s="31">
        <f>L64*AO64</f>
        <v>0</v>
      </c>
      <c r="AX64" s="31">
        <f>L64*AP64</f>
        <v>0</v>
      </c>
      <c r="AY64" s="130" t="s">
        <v>295</v>
      </c>
      <c r="AZ64" s="130" t="s">
        <v>302</v>
      </c>
      <c r="BA64" s="127" t="s">
        <v>306</v>
      </c>
      <c r="BC64" s="31">
        <f>AW64+AX64</f>
        <v>0</v>
      </c>
      <c r="BD64" s="31">
        <f>M64/(100-BE64)*100</f>
        <v>0</v>
      </c>
      <c r="BE64" s="31">
        <v>0</v>
      </c>
      <c r="BF64" s="31">
        <f>64</f>
        <v>64</v>
      </c>
      <c r="BH64" s="117">
        <f>L64*AO64</f>
        <v>0</v>
      </c>
      <c r="BI64" s="117">
        <f>L64*AP64</f>
        <v>0</v>
      </c>
      <c r="BJ64" s="117">
        <f>L64*M64</f>
        <v>0</v>
      </c>
      <c r="BK64" s="117" t="s">
        <v>312</v>
      </c>
      <c r="BL64" s="31" t="s">
        <v>20</v>
      </c>
    </row>
    <row r="65" spans="1:64" ht="12.75">
      <c r="A65" s="83" t="s">
        <v>128</v>
      </c>
      <c r="B65" s="92" t="s">
        <v>6</v>
      </c>
      <c r="C65" s="92" t="s">
        <v>184</v>
      </c>
      <c r="D65" s="92" t="s">
        <v>240</v>
      </c>
      <c r="E65" s="105"/>
      <c r="F65" s="105"/>
      <c r="G65" s="105"/>
      <c r="H65" s="105"/>
      <c r="I65" s="105"/>
      <c r="J65" s="105"/>
      <c r="K65" s="92" t="s">
        <v>269</v>
      </c>
      <c r="L65" s="141">
        <v>116.6</v>
      </c>
      <c r="M65" s="117">
        <v>0</v>
      </c>
      <c r="N65" s="134">
        <f>L65*M65</f>
        <v>0</v>
      </c>
      <c r="O65" s="30"/>
      <c r="Z65" s="31">
        <f>IF(AQ65="5",BJ65,0)</f>
        <v>0</v>
      </c>
      <c r="AB65" s="31">
        <f>IF(AQ65="1",BH65,0)</f>
        <v>0</v>
      </c>
      <c r="AC65" s="31">
        <f>IF(AQ65="1",BI65,0)</f>
        <v>0</v>
      </c>
      <c r="AD65" s="31">
        <f>IF(AQ65="7",BH65,0)</f>
        <v>0</v>
      </c>
      <c r="AE65" s="31">
        <f>IF(AQ65="7",BI65,0)</f>
        <v>0</v>
      </c>
      <c r="AF65" s="31">
        <f>IF(AQ65="2",BH65,0)</f>
        <v>0</v>
      </c>
      <c r="AG65" s="31">
        <f>IF(AQ65="2",BI65,0)</f>
        <v>0</v>
      </c>
      <c r="AH65" s="31">
        <f>IF(AQ65="0",BJ65,0)</f>
        <v>0</v>
      </c>
      <c r="AI65" s="127" t="s">
        <v>6</v>
      </c>
      <c r="AJ65" s="117">
        <f>IF(AN65=0,N65,0)</f>
        <v>0</v>
      </c>
      <c r="AK65" s="117">
        <f>IF(AN65=15,N65,0)</f>
        <v>0</v>
      </c>
      <c r="AL65" s="117">
        <f>IF(AN65=21,N65,0)</f>
        <v>0</v>
      </c>
      <c r="AN65" s="31">
        <v>21</v>
      </c>
      <c r="AO65" s="31">
        <f>M65*0</f>
        <v>0</v>
      </c>
      <c r="AP65" s="31">
        <f>M65*(1-0)</f>
        <v>0</v>
      </c>
      <c r="AQ65" s="128" t="s">
        <v>107</v>
      </c>
      <c r="AV65" s="31">
        <f>AW65+AX65</f>
        <v>0</v>
      </c>
      <c r="AW65" s="31">
        <f>L65*AO65</f>
        <v>0</v>
      </c>
      <c r="AX65" s="31">
        <f>L65*AP65</f>
        <v>0</v>
      </c>
      <c r="AY65" s="130" t="s">
        <v>295</v>
      </c>
      <c r="AZ65" s="130" t="s">
        <v>302</v>
      </c>
      <c r="BA65" s="127" t="s">
        <v>306</v>
      </c>
      <c r="BC65" s="31">
        <f>AW65+AX65</f>
        <v>0</v>
      </c>
      <c r="BD65" s="31">
        <f>M65/(100-BE65)*100</f>
        <v>0</v>
      </c>
      <c r="BE65" s="31">
        <v>0</v>
      </c>
      <c r="BF65" s="31">
        <f>65</f>
        <v>65</v>
      </c>
      <c r="BH65" s="117">
        <f>L65*AO65</f>
        <v>0</v>
      </c>
      <c r="BI65" s="117">
        <f>L65*AP65</f>
        <v>0</v>
      </c>
      <c r="BJ65" s="117">
        <f>L65*M65</f>
        <v>0</v>
      </c>
      <c r="BK65" s="117" t="s">
        <v>312</v>
      </c>
      <c r="BL65" s="31" t="s">
        <v>20</v>
      </c>
    </row>
    <row r="66" spans="1:64" ht="12.75">
      <c r="A66" s="83" t="s">
        <v>129</v>
      </c>
      <c r="B66" s="92" t="s">
        <v>6</v>
      </c>
      <c r="C66" s="92" t="s">
        <v>185</v>
      </c>
      <c r="D66" s="92" t="s">
        <v>241</v>
      </c>
      <c r="E66" s="105"/>
      <c r="F66" s="105"/>
      <c r="G66" s="105"/>
      <c r="H66" s="105"/>
      <c r="I66" s="105"/>
      <c r="J66" s="105"/>
      <c r="K66" s="92" t="s">
        <v>269</v>
      </c>
      <c r="L66" s="141">
        <v>33</v>
      </c>
      <c r="M66" s="117">
        <v>0</v>
      </c>
      <c r="N66" s="134">
        <f>L66*M66</f>
        <v>0</v>
      </c>
      <c r="O66" s="30"/>
      <c r="Z66" s="31">
        <f>IF(AQ66="5",BJ66,0)</f>
        <v>0</v>
      </c>
      <c r="AB66" s="31">
        <f>IF(AQ66="1",BH66,0)</f>
        <v>0</v>
      </c>
      <c r="AC66" s="31">
        <f>IF(AQ66="1",BI66,0)</f>
        <v>0</v>
      </c>
      <c r="AD66" s="31">
        <f>IF(AQ66="7",BH66,0)</f>
        <v>0</v>
      </c>
      <c r="AE66" s="31">
        <f>IF(AQ66="7",BI66,0)</f>
        <v>0</v>
      </c>
      <c r="AF66" s="31">
        <f>IF(AQ66="2",BH66,0)</f>
        <v>0</v>
      </c>
      <c r="AG66" s="31">
        <f>IF(AQ66="2",BI66,0)</f>
        <v>0</v>
      </c>
      <c r="AH66" s="31">
        <f>IF(AQ66="0",BJ66,0)</f>
        <v>0</v>
      </c>
      <c r="AI66" s="127" t="s">
        <v>6</v>
      </c>
      <c r="AJ66" s="117">
        <f>IF(AN66=0,N66,0)</f>
        <v>0</v>
      </c>
      <c r="AK66" s="117">
        <f>IF(AN66=15,N66,0)</f>
        <v>0</v>
      </c>
      <c r="AL66" s="117">
        <f>IF(AN66=21,N66,0)</f>
        <v>0</v>
      </c>
      <c r="AN66" s="31">
        <v>21</v>
      </c>
      <c r="AO66" s="31">
        <f>M66*0</f>
        <v>0</v>
      </c>
      <c r="AP66" s="31">
        <f>M66*(1-0)</f>
        <v>0</v>
      </c>
      <c r="AQ66" s="128" t="s">
        <v>107</v>
      </c>
      <c r="AV66" s="31">
        <f>AW66+AX66</f>
        <v>0</v>
      </c>
      <c r="AW66" s="31">
        <f>L66*AO66</f>
        <v>0</v>
      </c>
      <c r="AX66" s="31">
        <f>L66*AP66</f>
        <v>0</v>
      </c>
      <c r="AY66" s="130" t="s">
        <v>295</v>
      </c>
      <c r="AZ66" s="130" t="s">
        <v>302</v>
      </c>
      <c r="BA66" s="127" t="s">
        <v>306</v>
      </c>
      <c r="BC66" s="31">
        <f>AW66+AX66</f>
        <v>0</v>
      </c>
      <c r="BD66" s="31">
        <f>M66/(100-BE66)*100</f>
        <v>0</v>
      </c>
      <c r="BE66" s="31">
        <v>0</v>
      </c>
      <c r="BF66" s="31">
        <f>66</f>
        <v>66</v>
      </c>
      <c r="BH66" s="117">
        <f>L66*AO66</f>
        <v>0</v>
      </c>
      <c r="BI66" s="117">
        <f>L66*AP66</f>
        <v>0</v>
      </c>
      <c r="BJ66" s="117">
        <f>L66*M66</f>
        <v>0</v>
      </c>
      <c r="BK66" s="117" t="s">
        <v>312</v>
      </c>
      <c r="BL66" s="31" t="s">
        <v>20</v>
      </c>
    </row>
    <row r="67" spans="1:15" ht="12.75">
      <c r="A67" s="85"/>
      <c r="B67" s="94" t="s">
        <v>7</v>
      </c>
      <c r="C67" s="94"/>
      <c r="D67" s="94" t="s">
        <v>37</v>
      </c>
      <c r="E67" s="108"/>
      <c r="F67" s="108"/>
      <c r="G67" s="108"/>
      <c r="H67" s="108"/>
      <c r="I67" s="108"/>
      <c r="J67" s="108"/>
      <c r="K67" s="115" t="s">
        <v>44</v>
      </c>
      <c r="L67" s="115" t="s">
        <v>44</v>
      </c>
      <c r="M67" s="115" t="s">
        <v>44</v>
      </c>
      <c r="N67" s="136">
        <f>N68+N72+N76+N80+N84+N86+N92+N97+N101</f>
        <v>0</v>
      </c>
      <c r="O67" s="30"/>
    </row>
    <row r="68" spans="1:47" ht="12.75">
      <c r="A68" s="82"/>
      <c r="B68" s="91" t="s">
        <v>7</v>
      </c>
      <c r="C68" s="91" t="s">
        <v>10</v>
      </c>
      <c r="D68" s="91" t="s">
        <v>26</v>
      </c>
      <c r="E68" s="104"/>
      <c r="F68" s="104"/>
      <c r="G68" s="104"/>
      <c r="H68" s="104"/>
      <c r="I68" s="104"/>
      <c r="J68" s="104"/>
      <c r="K68" s="114" t="s">
        <v>44</v>
      </c>
      <c r="L68" s="114" t="s">
        <v>44</v>
      </c>
      <c r="M68" s="114" t="s">
        <v>44</v>
      </c>
      <c r="N68" s="133">
        <f>SUM(N69:N71)</f>
        <v>0</v>
      </c>
      <c r="O68" s="30"/>
      <c r="AI68" s="127" t="s">
        <v>7</v>
      </c>
      <c r="AS68" s="139">
        <f>SUM(AJ69:AJ71)</f>
        <v>0</v>
      </c>
      <c r="AT68" s="139">
        <f>SUM(AK69:AK71)</f>
        <v>0</v>
      </c>
      <c r="AU68" s="139">
        <f>SUM(AL69:AL71)</f>
        <v>0</v>
      </c>
    </row>
    <row r="69" spans="1:64" ht="12.75">
      <c r="A69" s="83" t="s">
        <v>130</v>
      </c>
      <c r="B69" s="92" t="s">
        <v>7</v>
      </c>
      <c r="C69" s="92" t="s">
        <v>186</v>
      </c>
      <c r="D69" s="92" t="s">
        <v>242</v>
      </c>
      <c r="E69" s="105"/>
      <c r="F69" s="105"/>
      <c r="G69" s="105"/>
      <c r="H69" s="105"/>
      <c r="I69" s="105"/>
      <c r="J69" s="105"/>
      <c r="K69" s="92" t="s">
        <v>266</v>
      </c>
      <c r="L69" s="141">
        <v>126</v>
      </c>
      <c r="M69" s="117">
        <v>0</v>
      </c>
      <c r="N69" s="134">
        <f>L69*M69</f>
        <v>0</v>
      </c>
      <c r="O69" s="30"/>
      <c r="Z69" s="31">
        <f>IF(AQ69="5",BJ69,0)</f>
        <v>0</v>
      </c>
      <c r="AB69" s="31">
        <f>IF(AQ69="1",BH69,0)</f>
        <v>0</v>
      </c>
      <c r="AC69" s="31">
        <f>IF(AQ69="1",BI69,0)</f>
        <v>0</v>
      </c>
      <c r="AD69" s="31">
        <f>IF(AQ69="7",BH69,0)</f>
        <v>0</v>
      </c>
      <c r="AE69" s="31">
        <f>IF(AQ69="7",BI69,0)</f>
        <v>0</v>
      </c>
      <c r="AF69" s="31">
        <f>IF(AQ69="2",BH69,0)</f>
        <v>0</v>
      </c>
      <c r="AG69" s="31">
        <f>IF(AQ69="2",BI69,0)</f>
        <v>0</v>
      </c>
      <c r="AH69" s="31">
        <f>IF(AQ69="0",BJ69,0)</f>
        <v>0</v>
      </c>
      <c r="AI69" s="127" t="s">
        <v>7</v>
      </c>
      <c r="AJ69" s="117">
        <f>IF(AN69=0,N69,0)</f>
        <v>0</v>
      </c>
      <c r="AK69" s="117">
        <f>IF(AN69=15,N69,0)</f>
        <v>0</v>
      </c>
      <c r="AL69" s="117">
        <f>IF(AN69=21,N69,0)</f>
        <v>0</v>
      </c>
      <c r="AN69" s="31">
        <v>21</v>
      </c>
      <c r="AO69" s="31">
        <f>M69*0</f>
        <v>0</v>
      </c>
      <c r="AP69" s="31">
        <f>M69*(1-0)</f>
        <v>0</v>
      </c>
      <c r="AQ69" s="128" t="s">
        <v>103</v>
      </c>
      <c r="AV69" s="31">
        <f>AW69+AX69</f>
        <v>0</v>
      </c>
      <c r="AW69" s="31">
        <f>L69*AO69</f>
        <v>0</v>
      </c>
      <c r="AX69" s="31">
        <f>L69*AP69</f>
        <v>0</v>
      </c>
      <c r="AY69" s="130" t="s">
        <v>285</v>
      </c>
      <c r="AZ69" s="130" t="s">
        <v>303</v>
      </c>
      <c r="BA69" s="127" t="s">
        <v>307</v>
      </c>
      <c r="BC69" s="31">
        <f>AW69+AX69</f>
        <v>0</v>
      </c>
      <c r="BD69" s="31">
        <f>M69/(100-BE69)*100</f>
        <v>0</v>
      </c>
      <c r="BE69" s="31">
        <v>0</v>
      </c>
      <c r="BF69" s="31">
        <f>69</f>
        <v>69</v>
      </c>
      <c r="BH69" s="117">
        <f>L69*AO69</f>
        <v>0</v>
      </c>
      <c r="BI69" s="117">
        <f>L69*AP69</f>
        <v>0</v>
      </c>
      <c r="BJ69" s="117">
        <f>L69*M69</f>
        <v>0</v>
      </c>
      <c r="BK69" s="117" t="s">
        <v>312</v>
      </c>
      <c r="BL69" s="31">
        <v>11</v>
      </c>
    </row>
    <row r="70" spans="1:64" ht="12.75">
      <c r="A70" s="83" t="s">
        <v>131</v>
      </c>
      <c r="B70" s="92" t="s">
        <v>7</v>
      </c>
      <c r="C70" s="92" t="s">
        <v>187</v>
      </c>
      <c r="D70" s="92" t="s">
        <v>243</v>
      </c>
      <c r="E70" s="105"/>
      <c r="F70" s="105"/>
      <c r="G70" s="105"/>
      <c r="H70" s="105"/>
      <c r="I70" s="105"/>
      <c r="J70" s="105"/>
      <c r="K70" s="92" t="s">
        <v>265</v>
      </c>
      <c r="L70" s="141">
        <v>68</v>
      </c>
      <c r="M70" s="117">
        <v>0</v>
      </c>
      <c r="N70" s="134">
        <f>L70*M70</f>
        <v>0</v>
      </c>
      <c r="O70" s="30"/>
      <c r="Z70" s="31">
        <f>IF(AQ70="5",BJ70,0)</f>
        <v>0</v>
      </c>
      <c r="AB70" s="31">
        <f>IF(AQ70="1",BH70,0)</f>
        <v>0</v>
      </c>
      <c r="AC70" s="31">
        <f>IF(AQ70="1",BI70,0)</f>
        <v>0</v>
      </c>
      <c r="AD70" s="31">
        <f>IF(AQ70="7",BH70,0)</f>
        <v>0</v>
      </c>
      <c r="AE70" s="31">
        <f>IF(AQ70="7",BI70,0)</f>
        <v>0</v>
      </c>
      <c r="AF70" s="31">
        <f>IF(AQ70="2",BH70,0)</f>
        <v>0</v>
      </c>
      <c r="AG70" s="31">
        <f>IF(AQ70="2",BI70,0)</f>
        <v>0</v>
      </c>
      <c r="AH70" s="31">
        <f>IF(AQ70="0",BJ70,0)</f>
        <v>0</v>
      </c>
      <c r="AI70" s="127" t="s">
        <v>7</v>
      </c>
      <c r="AJ70" s="117">
        <f>IF(AN70=0,N70,0)</f>
        <v>0</v>
      </c>
      <c r="AK70" s="117">
        <f>IF(AN70=15,N70,0)</f>
        <v>0</v>
      </c>
      <c r="AL70" s="117">
        <f>IF(AN70=21,N70,0)</f>
        <v>0</v>
      </c>
      <c r="AN70" s="31">
        <v>21</v>
      </c>
      <c r="AO70" s="31">
        <f>M70*0</f>
        <v>0</v>
      </c>
      <c r="AP70" s="31">
        <f>M70*(1-0)</f>
        <v>0</v>
      </c>
      <c r="AQ70" s="128" t="s">
        <v>103</v>
      </c>
      <c r="AV70" s="31">
        <f>AW70+AX70</f>
        <v>0</v>
      </c>
      <c r="AW70" s="31">
        <f>L70*AO70</f>
        <v>0</v>
      </c>
      <c r="AX70" s="31">
        <f>L70*AP70</f>
        <v>0</v>
      </c>
      <c r="AY70" s="130" t="s">
        <v>285</v>
      </c>
      <c r="AZ70" s="130" t="s">
        <v>303</v>
      </c>
      <c r="BA70" s="127" t="s">
        <v>307</v>
      </c>
      <c r="BC70" s="31">
        <f>AW70+AX70</f>
        <v>0</v>
      </c>
      <c r="BD70" s="31">
        <f>M70/(100-BE70)*100</f>
        <v>0</v>
      </c>
      <c r="BE70" s="31">
        <v>0</v>
      </c>
      <c r="BF70" s="31">
        <f>70</f>
        <v>70</v>
      </c>
      <c r="BH70" s="117">
        <f>L70*AO70</f>
        <v>0</v>
      </c>
      <c r="BI70" s="117">
        <f>L70*AP70</f>
        <v>0</v>
      </c>
      <c r="BJ70" s="117">
        <f>L70*M70</f>
        <v>0</v>
      </c>
      <c r="BK70" s="117" t="s">
        <v>312</v>
      </c>
      <c r="BL70" s="31">
        <v>11</v>
      </c>
    </row>
    <row r="71" spans="1:64" ht="12.75">
      <c r="A71" s="83" t="s">
        <v>132</v>
      </c>
      <c r="B71" s="92" t="s">
        <v>7</v>
      </c>
      <c r="C71" s="92" t="s">
        <v>188</v>
      </c>
      <c r="D71" s="92" t="s">
        <v>244</v>
      </c>
      <c r="E71" s="105"/>
      <c r="F71" s="105"/>
      <c r="G71" s="105"/>
      <c r="H71" s="105"/>
      <c r="I71" s="105"/>
      <c r="J71" s="105"/>
      <c r="K71" s="92" t="s">
        <v>266</v>
      </c>
      <c r="L71" s="141">
        <v>126</v>
      </c>
      <c r="M71" s="117">
        <v>0</v>
      </c>
      <c r="N71" s="134">
        <f>L71*M71</f>
        <v>0</v>
      </c>
      <c r="O71" s="30"/>
      <c r="Z71" s="31">
        <f>IF(AQ71="5",BJ71,0)</f>
        <v>0</v>
      </c>
      <c r="AB71" s="31">
        <f>IF(AQ71="1",BH71,0)</f>
        <v>0</v>
      </c>
      <c r="AC71" s="31">
        <f>IF(AQ71="1",BI71,0)</f>
        <v>0</v>
      </c>
      <c r="AD71" s="31">
        <f>IF(AQ71="7",BH71,0)</f>
        <v>0</v>
      </c>
      <c r="AE71" s="31">
        <f>IF(AQ71="7",BI71,0)</f>
        <v>0</v>
      </c>
      <c r="AF71" s="31">
        <f>IF(AQ71="2",BH71,0)</f>
        <v>0</v>
      </c>
      <c r="AG71" s="31">
        <f>IF(AQ71="2",BI71,0)</f>
        <v>0</v>
      </c>
      <c r="AH71" s="31">
        <f>IF(AQ71="0",BJ71,0)</f>
        <v>0</v>
      </c>
      <c r="AI71" s="127" t="s">
        <v>7</v>
      </c>
      <c r="AJ71" s="117">
        <f>IF(AN71=0,N71,0)</f>
        <v>0</v>
      </c>
      <c r="AK71" s="117">
        <f>IF(AN71=15,N71,0)</f>
        <v>0</v>
      </c>
      <c r="AL71" s="117">
        <f>IF(AN71=21,N71,0)</f>
        <v>0</v>
      </c>
      <c r="AN71" s="31">
        <v>21</v>
      </c>
      <c r="AO71" s="31">
        <f>M71*0</f>
        <v>0</v>
      </c>
      <c r="AP71" s="31">
        <f>M71*(1-0)</f>
        <v>0</v>
      </c>
      <c r="AQ71" s="128" t="s">
        <v>103</v>
      </c>
      <c r="AV71" s="31">
        <f>AW71+AX71</f>
        <v>0</v>
      </c>
      <c r="AW71" s="31">
        <f>L71*AO71</f>
        <v>0</v>
      </c>
      <c r="AX71" s="31">
        <f>L71*AP71</f>
        <v>0</v>
      </c>
      <c r="AY71" s="130" t="s">
        <v>285</v>
      </c>
      <c r="AZ71" s="130" t="s">
        <v>303</v>
      </c>
      <c r="BA71" s="127" t="s">
        <v>307</v>
      </c>
      <c r="BC71" s="31">
        <f>AW71+AX71</f>
        <v>0</v>
      </c>
      <c r="BD71" s="31">
        <f>M71/(100-BE71)*100</f>
        <v>0</v>
      </c>
      <c r="BE71" s="31">
        <v>0</v>
      </c>
      <c r="BF71" s="31">
        <f>71</f>
        <v>71</v>
      </c>
      <c r="BH71" s="117">
        <f>L71*AO71</f>
        <v>0</v>
      </c>
      <c r="BI71" s="117">
        <f>L71*AP71</f>
        <v>0</v>
      </c>
      <c r="BJ71" s="117">
        <f>L71*M71</f>
        <v>0</v>
      </c>
      <c r="BK71" s="117" t="s">
        <v>312</v>
      </c>
      <c r="BL71" s="31">
        <v>11</v>
      </c>
    </row>
    <row r="72" spans="1:47" ht="12.75">
      <c r="A72" s="82"/>
      <c r="B72" s="91" t="s">
        <v>7</v>
      </c>
      <c r="C72" s="91" t="s">
        <v>21</v>
      </c>
      <c r="D72" s="91" t="s">
        <v>38</v>
      </c>
      <c r="E72" s="104"/>
      <c r="F72" s="104"/>
      <c r="G72" s="104"/>
      <c r="H72" s="104"/>
      <c r="I72" s="104"/>
      <c r="J72" s="104"/>
      <c r="K72" s="114" t="s">
        <v>44</v>
      </c>
      <c r="L72" s="114" t="s">
        <v>44</v>
      </c>
      <c r="M72" s="114" t="s">
        <v>44</v>
      </c>
      <c r="N72" s="133">
        <f>SUM(N73:N74)</f>
        <v>0</v>
      </c>
      <c r="O72" s="30"/>
      <c r="AI72" s="127" t="s">
        <v>7</v>
      </c>
      <c r="AS72" s="139">
        <f>SUM(AJ73:AJ74)</f>
        <v>0</v>
      </c>
      <c r="AT72" s="139">
        <f>SUM(AK73:AK74)</f>
        <v>0</v>
      </c>
      <c r="AU72" s="139">
        <f>SUM(AL73:AL74)</f>
        <v>0</v>
      </c>
    </row>
    <row r="73" spans="1:64" ht="12.75">
      <c r="A73" s="83" t="s">
        <v>133</v>
      </c>
      <c r="B73" s="92" t="s">
        <v>7</v>
      </c>
      <c r="C73" s="92" t="s">
        <v>189</v>
      </c>
      <c r="D73" s="92" t="s">
        <v>245</v>
      </c>
      <c r="E73" s="105"/>
      <c r="F73" s="105"/>
      <c r="G73" s="105"/>
      <c r="H73" s="105"/>
      <c r="I73" s="105"/>
      <c r="J73" s="105"/>
      <c r="K73" s="92" t="s">
        <v>268</v>
      </c>
      <c r="L73" s="141">
        <v>34.65</v>
      </c>
      <c r="M73" s="117">
        <v>0</v>
      </c>
      <c r="N73" s="134">
        <f>L73*M73</f>
        <v>0</v>
      </c>
      <c r="O73" s="30"/>
      <c r="Z73" s="31">
        <f>IF(AQ73="5",BJ73,0)</f>
        <v>0</v>
      </c>
      <c r="AB73" s="31">
        <f>IF(AQ73="1",BH73,0)</f>
        <v>0</v>
      </c>
      <c r="AC73" s="31">
        <f>IF(AQ73="1",BI73,0)</f>
        <v>0</v>
      </c>
      <c r="AD73" s="31">
        <f>IF(AQ73="7",BH73,0)</f>
        <v>0</v>
      </c>
      <c r="AE73" s="31">
        <f>IF(AQ73="7",BI73,0)</f>
        <v>0</v>
      </c>
      <c r="AF73" s="31">
        <f>IF(AQ73="2",BH73,0)</f>
        <v>0</v>
      </c>
      <c r="AG73" s="31">
        <f>IF(AQ73="2",BI73,0)</f>
        <v>0</v>
      </c>
      <c r="AH73" s="31">
        <f>IF(AQ73="0",BJ73,0)</f>
        <v>0</v>
      </c>
      <c r="AI73" s="127" t="s">
        <v>7</v>
      </c>
      <c r="AJ73" s="117">
        <f>IF(AN73=0,N73,0)</f>
        <v>0</v>
      </c>
      <c r="AK73" s="117">
        <f>IF(AN73=15,N73,0)</f>
        <v>0</v>
      </c>
      <c r="AL73" s="117">
        <f>IF(AN73=21,N73,0)</f>
        <v>0</v>
      </c>
      <c r="AN73" s="31">
        <v>21</v>
      </c>
      <c r="AO73" s="31">
        <f>M73*0</f>
        <v>0</v>
      </c>
      <c r="AP73" s="31">
        <f>M73*(1-0)</f>
        <v>0</v>
      </c>
      <c r="AQ73" s="128" t="s">
        <v>103</v>
      </c>
      <c r="AV73" s="31">
        <f>AW73+AX73</f>
        <v>0</v>
      </c>
      <c r="AW73" s="31">
        <f>L73*AO73</f>
        <v>0</v>
      </c>
      <c r="AX73" s="31">
        <f>L73*AP73</f>
        <v>0</v>
      </c>
      <c r="AY73" s="130" t="s">
        <v>296</v>
      </c>
      <c r="AZ73" s="130" t="s">
        <v>303</v>
      </c>
      <c r="BA73" s="127" t="s">
        <v>307</v>
      </c>
      <c r="BC73" s="31">
        <f>AW73+AX73</f>
        <v>0</v>
      </c>
      <c r="BD73" s="31">
        <f>M73/(100-BE73)*100</f>
        <v>0</v>
      </c>
      <c r="BE73" s="31">
        <v>0</v>
      </c>
      <c r="BF73" s="31">
        <f>73</f>
        <v>73</v>
      </c>
      <c r="BH73" s="117">
        <f>L73*AO73</f>
        <v>0</v>
      </c>
      <c r="BI73" s="117">
        <f>L73*AP73</f>
        <v>0</v>
      </c>
      <c r="BJ73" s="117">
        <f>L73*M73</f>
        <v>0</v>
      </c>
      <c r="BK73" s="117" t="s">
        <v>312</v>
      </c>
      <c r="BL73" s="31">
        <v>12</v>
      </c>
    </row>
    <row r="74" spans="1:64" ht="12.75">
      <c r="A74" s="83" t="s">
        <v>134</v>
      </c>
      <c r="B74" s="92" t="s">
        <v>7</v>
      </c>
      <c r="C74" s="92" t="s">
        <v>190</v>
      </c>
      <c r="D74" s="92" t="s">
        <v>246</v>
      </c>
      <c r="E74" s="105"/>
      <c r="F74" s="105"/>
      <c r="G74" s="105"/>
      <c r="H74" s="105"/>
      <c r="I74" s="105"/>
      <c r="J74" s="105"/>
      <c r="K74" s="92" t="s">
        <v>268</v>
      </c>
      <c r="L74" s="141">
        <v>17.325</v>
      </c>
      <c r="M74" s="117">
        <v>0</v>
      </c>
      <c r="N74" s="134">
        <f>L74*M74</f>
        <v>0</v>
      </c>
      <c r="O74" s="30"/>
      <c r="Z74" s="31">
        <f>IF(AQ74="5",BJ74,0)</f>
        <v>0</v>
      </c>
      <c r="AB74" s="31">
        <f>IF(AQ74="1",BH74,0)</f>
        <v>0</v>
      </c>
      <c r="AC74" s="31">
        <f>IF(AQ74="1",BI74,0)</f>
        <v>0</v>
      </c>
      <c r="AD74" s="31">
        <f>IF(AQ74="7",BH74,0)</f>
        <v>0</v>
      </c>
      <c r="AE74" s="31">
        <f>IF(AQ74="7",BI74,0)</f>
        <v>0</v>
      </c>
      <c r="AF74" s="31">
        <f>IF(AQ74="2",BH74,0)</f>
        <v>0</v>
      </c>
      <c r="AG74" s="31">
        <f>IF(AQ74="2",BI74,0)</f>
        <v>0</v>
      </c>
      <c r="AH74" s="31">
        <f>IF(AQ74="0",BJ74,0)</f>
        <v>0</v>
      </c>
      <c r="AI74" s="127" t="s">
        <v>7</v>
      </c>
      <c r="AJ74" s="117">
        <f>IF(AN74=0,N74,0)</f>
        <v>0</v>
      </c>
      <c r="AK74" s="117">
        <f>IF(AN74=15,N74,0)</f>
        <v>0</v>
      </c>
      <c r="AL74" s="117">
        <f>IF(AN74=21,N74,0)</f>
        <v>0</v>
      </c>
      <c r="AN74" s="31">
        <v>21</v>
      </c>
      <c r="AO74" s="31">
        <f>M74*0</f>
        <v>0</v>
      </c>
      <c r="AP74" s="31">
        <f>M74*(1-0)</f>
        <v>0</v>
      </c>
      <c r="AQ74" s="128" t="s">
        <v>103</v>
      </c>
      <c r="AV74" s="31">
        <f>AW74+AX74</f>
        <v>0</v>
      </c>
      <c r="AW74" s="31">
        <f>L74*AO74</f>
        <v>0</v>
      </c>
      <c r="AX74" s="31">
        <f>L74*AP74</f>
        <v>0</v>
      </c>
      <c r="AY74" s="130" t="s">
        <v>296</v>
      </c>
      <c r="AZ74" s="130" t="s">
        <v>303</v>
      </c>
      <c r="BA74" s="127" t="s">
        <v>307</v>
      </c>
      <c r="BC74" s="31">
        <f>AW74+AX74</f>
        <v>0</v>
      </c>
      <c r="BD74" s="31">
        <f>M74/(100-BE74)*100</f>
        <v>0</v>
      </c>
      <c r="BE74" s="31">
        <v>0</v>
      </c>
      <c r="BF74" s="31">
        <f>74</f>
        <v>74</v>
      </c>
      <c r="BH74" s="117">
        <f>L74*AO74</f>
        <v>0</v>
      </c>
      <c r="BI74" s="117">
        <f>L74*AP74</f>
        <v>0</v>
      </c>
      <c r="BJ74" s="117">
        <f>L74*M74</f>
        <v>0</v>
      </c>
      <c r="BK74" s="117" t="s">
        <v>312</v>
      </c>
      <c r="BL74" s="31">
        <v>12</v>
      </c>
    </row>
    <row r="75" spans="1:15" ht="12.75">
      <c r="A75" s="30"/>
      <c r="D75" s="100" t="s">
        <v>247</v>
      </c>
      <c r="J75" s="112"/>
      <c r="L75" s="142">
        <v>17.325</v>
      </c>
      <c r="N75" s="72"/>
      <c r="O75" s="30"/>
    </row>
    <row r="76" spans="1:47" ht="12.75">
      <c r="A76" s="82"/>
      <c r="B76" s="91" t="s">
        <v>7</v>
      </c>
      <c r="C76" s="91" t="s">
        <v>12</v>
      </c>
      <c r="D76" s="91" t="s">
        <v>28</v>
      </c>
      <c r="E76" s="104"/>
      <c r="F76" s="104"/>
      <c r="G76" s="104"/>
      <c r="H76" s="104"/>
      <c r="I76" s="104"/>
      <c r="J76" s="104"/>
      <c r="K76" s="114" t="s">
        <v>44</v>
      </c>
      <c r="L76" s="114" t="s">
        <v>44</v>
      </c>
      <c r="M76" s="114" t="s">
        <v>44</v>
      </c>
      <c r="N76" s="133">
        <f>SUM(N77:N78)</f>
        <v>0</v>
      </c>
      <c r="O76" s="30"/>
      <c r="AI76" s="127" t="s">
        <v>7</v>
      </c>
      <c r="AS76" s="139">
        <f>SUM(AJ77:AJ78)</f>
        <v>0</v>
      </c>
      <c r="AT76" s="139">
        <f>SUM(AK77:AK78)</f>
        <v>0</v>
      </c>
      <c r="AU76" s="139">
        <f>SUM(AL77:AL78)</f>
        <v>0</v>
      </c>
    </row>
    <row r="77" spans="1:64" ht="12.75">
      <c r="A77" s="83" t="s">
        <v>135</v>
      </c>
      <c r="B77" s="92" t="s">
        <v>7</v>
      </c>
      <c r="C77" s="92" t="s">
        <v>166</v>
      </c>
      <c r="D77" s="92" t="s">
        <v>216</v>
      </c>
      <c r="E77" s="105"/>
      <c r="F77" s="105"/>
      <c r="G77" s="105"/>
      <c r="H77" s="105"/>
      <c r="I77" s="105"/>
      <c r="J77" s="105"/>
      <c r="K77" s="92" t="s">
        <v>268</v>
      </c>
      <c r="L77" s="141">
        <v>34.65</v>
      </c>
      <c r="M77" s="117">
        <v>0</v>
      </c>
      <c r="N77" s="134">
        <f>L77*M77</f>
        <v>0</v>
      </c>
      <c r="O77" s="30"/>
      <c r="Z77" s="31">
        <f>IF(AQ77="5",BJ77,0)</f>
        <v>0</v>
      </c>
      <c r="AB77" s="31">
        <f>IF(AQ77="1",BH77,0)</f>
        <v>0</v>
      </c>
      <c r="AC77" s="31">
        <f>IF(AQ77="1",BI77,0)</f>
        <v>0</v>
      </c>
      <c r="AD77" s="31">
        <f>IF(AQ77="7",BH77,0)</f>
        <v>0</v>
      </c>
      <c r="AE77" s="31">
        <f>IF(AQ77="7",BI77,0)</f>
        <v>0</v>
      </c>
      <c r="AF77" s="31">
        <f>IF(AQ77="2",BH77,0)</f>
        <v>0</v>
      </c>
      <c r="AG77" s="31">
        <f>IF(AQ77="2",BI77,0)</f>
        <v>0</v>
      </c>
      <c r="AH77" s="31">
        <f>IF(AQ77="0",BJ77,0)</f>
        <v>0</v>
      </c>
      <c r="AI77" s="127" t="s">
        <v>7</v>
      </c>
      <c r="AJ77" s="117">
        <f>IF(AN77=0,N77,0)</f>
        <v>0</v>
      </c>
      <c r="AK77" s="117">
        <f>IF(AN77=15,N77,0)</f>
        <v>0</v>
      </c>
      <c r="AL77" s="117">
        <f>IF(AN77=21,N77,0)</f>
        <v>0</v>
      </c>
      <c r="AN77" s="31">
        <v>21</v>
      </c>
      <c r="AO77" s="31">
        <f>M77*0</f>
        <v>0</v>
      </c>
      <c r="AP77" s="31">
        <f>M77*(1-0)</f>
        <v>0</v>
      </c>
      <c r="AQ77" s="128" t="s">
        <v>103</v>
      </c>
      <c r="AV77" s="31">
        <f>AW77+AX77</f>
        <v>0</v>
      </c>
      <c r="AW77" s="31">
        <f>L77*AO77</f>
        <v>0</v>
      </c>
      <c r="AX77" s="31">
        <f>L77*AP77</f>
        <v>0</v>
      </c>
      <c r="AY77" s="130" t="s">
        <v>287</v>
      </c>
      <c r="AZ77" s="130" t="s">
        <v>303</v>
      </c>
      <c r="BA77" s="127" t="s">
        <v>307</v>
      </c>
      <c r="BC77" s="31">
        <f>AW77+AX77</f>
        <v>0</v>
      </c>
      <c r="BD77" s="31">
        <f>M77/(100-BE77)*100</f>
        <v>0</v>
      </c>
      <c r="BE77" s="31">
        <v>0</v>
      </c>
      <c r="BF77" s="31">
        <f>77</f>
        <v>77</v>
      </c>
      <c r="BH77" s="117">
        <f>L77*AO77</f>
        <v>0</v>
      </c>
      <c r="BI77" s="117">
        <f>L77*AP77</f>
        <v>0</v>
      </c>
      <c r="BJ77" s="117">
        <f>L77*M77</f>
        <v>0</v>
      </c>
      <c r="BK77" s="117" t="s">
        <v>312</v>
      </c>
      <c r="BL77" s="31">
        <v>16</v>
      </c>
    </row>
    <row r="78" spans="1:64" ht="12.75">
      <c r="A78" s="83" t="s">
        <v>136</v>
      </c>
      <c r="B78" s="92" t="s">
        <v>7</v>
      </c>
      <c r="C78" s="92" t="s">
        <v>167</v>
      </c>
      <c r="D78" s="92" t="s">
        <v>217</v>
      </c>
      <c r="E78" s="105"/>
      <c r="F78" s="105"/>
      <c r="G78" s="105"/>
      <c r="H78" s="105"/>
      <c r="I78" s="105"/>
      <c r="J78" s="105"/>
      <c r="K78" s="92" t="s">
        <v>268</v>
      </c>
      <c r="L78" s="141">
        <v>207.9</v>
      </c>
      <c r="M78" s="117">
        <v>0</v>
      </c>
      <c r="N78" s="134">
        <f>L78*M78</f>
        <v>0</v>
      </c>
      <c r="O78" s="30"/>
      <c r="Z78" s="31">
        <f>IF(AQ78="5",BJ78,0)</f>
        <v>0</v>
      </c>
      <c r="AB78" s="31">
        <f>IF(AQ78="1",BH78,0)</f>
        <v>0</v>
      </c>
      <c r="AC78" s="31">
        <f>IF(AQ78="1",BI78,0)</f>
        <v>0</v>
      </c>
      <c r="AD78" s="31">
        <f>IF(AQ78="7",BH78,0)</f>
        <v>0</v>
      </c>
      <c r="AE78" s="31">
        <f>IF(AQ78="7",BI78,0)</f>
        <v>0</v>
      </c>
      <c r="AF78" s="31">
        <f>IF(AQ78="2",BH78,0)</f>
        <v>0</v>
      </c>
      <c r="AG78" s="31">
        <f>IF(AQ78="2",BI78,0)</f>
        <v>0</v>
      </c>
      <c r="AH78" s="31">
        <f>IF(AQ78="0",BJ78,0)</f>
        <v>0</v>
      </c>
      <c r="AI78" s="127" t="s">
        <v>7</v>
      </c>
      <c r="AJ78" s="117">
        <f>IF(AN78=0,N78,0)</f>
        <v>0</v>
      </c>
      <c r="AK78" s="117">
        <f>IF(AN78=15,N78,0)</f>
        <v>0</v>
      </c>
      <c r="AL78" s="117">
        <f>IF(AN78=21,N78,0)</f>
        <v>0</v>
      </c>
      <c r="AN78" s="31">
        <v>21</v>
      </c>
      <c r="AO78" s="31">
        <f>M78*0</f>
        <v>0</v>
      </c>
      <c r="AP78" s="31">
        <f>M78*(1-0)</f>
        <v>0</v>
      </c>
      <c r="AQ78" s="128" t="s">
        <v>103</v>
      </c>
      <c r="AV78" s="31">
        <f>AW78+AX78</f>
        <v>0</v>
      </c>
      <c r="AW78" s="31">
        <f>L78*AO78</f>
        <v>0</v>
      </c>
      <c r="AX78" s="31">
        <f>L78*AP78</f>
        <v>0</v>
      </c>
      <c r="AY78" s="130" t="s">
        <v>287</v>
      </c>
      <c r="AZ78" s="130" t="s">
        <v>303</v>
      </c>
      <c r="BA78" s="127" t="s">
        <v>307</v>
      </c>
      <c r="BC78" s="31">
        <f>AW78+AX78</f>
        <v>0</v>
      </c>
      <c r="BD78" s="31">
        <f>M78/(100-BE78)*100</f>
        <v>0</v>
      </c>
      <c r="BE78" s="31">
        <v>0</v>
      </c>
      <c r="BF78" s="31">
        <f>78</f>
        <v>78</v>
      </c>
      <c r="BH78" s="117">
        <f>L78*AO78</f>
        <v>0</v>
      </c>
      <c r="BI78" s="117">
        <f>L78*AP78</f>
        <v>0</v>
      </c>
      <c r="BJ78" s="117">
        <f>L78*M78</f>
        <v>0</v>
      </c>
      <c r="BK78" s="117" t="s">
        <v>312</v>
      </c>
      <c r="BL78" s="31">
        <v>16</v>
      </c>
    </row>
    <row r="79" spans="1:15" ht="12.75">
      <c r="A79" s="30"/>
      <c r="D79" s="100" t="s">
        <v>248</v>
      </c>
      <c r="J79" s="112"/>
      <c r="L79" s="142">
        <v>207.9</v>
      </c>
      <c r="N79" s="72"/>
      <c r="O79" s="30"/>
    </row>
    <row r="80" spans="1:47" ht="12.75">
      <c r="A80" s="82"/>
      <c r="B80" s="91" t="s">
        <v>7</v>
      </c>
      <c r="C80" s="91" t="s">
        <v>13</v>
      </c>
      <c r="D80" s="91" t="s">
        <v>29</v>
      </c>
      <c r="E80" s="104"/>
      <c r="F80" s="104"/>
      <c r="G80" s="104"/>
      <c r="H80" s="104"/>
      <c r="I80" s="104"/>
      <c r="J80" s="104"/>
      <c r="K80" s="114" t="s">
        <v>44</v>
      </c>
      <c r="L80" s="114" t="s">
        <v>44</v>
      </c>
      <c r="M80" s="114" t="s">
        <v>44</v>
      </c>
      <c r="N80" s="133">
        <f>SUM(N81:N82)</f>
        <v>0</v>
      </c>
      <c r="O80" s="30"/>
      <c r="AI80" s="127" t="s">
        <v>7</v>
      </c>
      <c r="AS80" s="139">
        <f>SUM(AJ81:AJ82)</f>
        <v>0</v>
      </c>
      <c r="AT80" s="139">
        <f>SUM(AK81:AK82)</f>
        <v>0</v>
      </c>
      <c r="AU80" s="139">
        <f>SUM(AL81:AL82)</f>
        <v>0</v>
      </c>
    </row>
    <row r="81" spans="1:64" ht="12.75">
      <c r="A81" s="83" t="s">
        <v>137</v>
      </c>
      <c r="B81" s="92" t="s">
        <v>7</v>
      </c>
      <c r="C81" s="92" t="s">
        <v>168</v>
      </c>
      <c r="D81" s="92" t="s">
        <v>219</v>
      </c>
      <c r="E81" s="105"/>
      <c r="F81" s="105"/>
      <c r="G81" s="105"/>
      <c r="H81" s="105"/>
      <c r="I81" s="105"/>
      <c r="J81" s="105"/>
      <c r="K81" s="92" t="s">
        <v>266</v>
      </c>
      <c r="L81" s="141">
        <v>138.6</v>
      </c>
      <c r="M81" s="117">
        <v>0</v>
      </c>
      <c r="N81" s="134">
        <f>L81*M81</f>
        <v>0</v>
      </c>
      <c r="O81" s="30"/>
      <c r="Z81" s="31">
        <f>IF(AQ81="5",BJ81,0)</f>
        <v>0</v>
      </c>
      <c r="AB81" s="31">
        <f>IF(AQ81="1",BH81,0)</f>
        <v>0</v>
      </c>
      <c r="AC81" s="31">
        <f>IF(AQ81="1",BI81,0)</f>
        <v>0</v>
      </c>
      <c r="AD81" s="31">
        <f>IF(AQ81="7",BH81,0)</f>
        <v>0</v>
      </c>
      <c r="AE81" s="31">
        <f>IF(AQ81="7",BI81,0)</f>
        <v>0</v>
      </c>
      <c r="AF81" s="31">
        <f>IF(AQ81="2",BH81,0)</f>
        <v>0</v>
      </c>
      <c r="AG81" s="31">
        <f>IF(AQ81="2",BI81,0)</f>
        <v>0</v>
      </c>
      <c r="AH81" s="31">
        <f>IF(AQ81="0",BJ81,0)</f>
        <v>0</v>
      </c>
      <c r="AI81" s="127" t="s">
        <v>7</v>
      </c>
      <c r="AJ81" s="117">
        <f>IF(AN81=0,N81,0)</f>
        <v>0</v>
      </c>
      <c r="AK81" s="117">
        <f>IF(AN81=15,N81,0)</f>
        <v>0</v>
      </c>
      <c r="AL81" s="117">
        <f>IF(AN81=21,N81,0)</f>
        <v>0</v>
      </c>
      <c r="AN81" s="31">
        <v>21</v>
      </c>
      <c r="AO81" s="31">
        <f>M81*0</f>
        <v>0</v>
      </c>
      <c r="AP81" s="31">
        <f>M81*(1-0)</f>
        <v>0</v>
      </c>
      <c r="AQ81" s="128" t="s">
        <v>103</v>
      </c>
      <c r="AV81" s="31">
        <f>AW81+AX81</f>
        <v>0</v>
      </c>
      <c r="AW81" s="31">
        <f>L81*AO81</f>
        <v>0</v>
      </c>
      <c r="AX81" s="31">
        <f>L81*AP81</f>
        <v>0</v>
      </c>
      <c r="AY81" s="130" t="s">
        <v>288</v>
      </c>
      <c r="AZ81" s="130" t="s">
        <v>303</v>
      </c>
      <c r="BA81" s="127" t="s">
        <v>307</v>
      </c>
      <c r="BC81" s="31">
        <f>AW81+AX81</f>
        <v>0</v>
      </c>
      <c r="BD81" s="31">
        <f>M81/(100-BE81)*100</f>
        <v>0</v>
      </c>
      <c r="BE81" s="31">
        <v>0</v>
      </c>
      <c r="BF81" s="31">
        <f>81</f>
        <v>81</v>
      </c>
      <c r="BH81" s="117">
        <f>L81*AO81</f>
        <v>0</v>
      </c>
      <c r="BI81" s="117">
        <f>L81*AP81</f>
        <v>0</v>
      </c>
      <c r="BJ81" s="117">
        <f>L81*M81</f>
        <v>0</v>
      </c>
      <c r="BK81" s="117" t="s">
        <v>312</v>
      </c>
      <c r="BL81" s="31">
        <v>18</v>
      </c>
    </row>
    <row r="82" spans="1:64" ht="12.75">
      <c r="A82" s="83" t="s">
        <v>138</v>
      </c>
      <c r="B82" s="92" t="s">
        <v>7</v>
      </c>
      <c r="C82" s="92" t="s">
        <v>171</v>
      </c>
      <c r="D82" s="92" t="s">
        <v>224</v>
      </c>
      <c r="E82" s="105"/>
      <c r="F82" s="105"/>
      <c r="G82" s="105"/>
      <c r="H82" s="105"/>
      <c r="I82" s="105"/>
      <c r="J82" s="105"/>
      <c r="K82" s="92" t="s">
        <v>266</v>
      </c>
      <c r="L82" s="141">
        <v>22.5</v>
      </c>
      <c r="M82" s="117">
        <v>0</v>
      </c>
      <c r="N82" s="134">
        <f>L82*M82</f>
        <v>0</v>
      </c>
      <c r="O82" s="30"/>
      <c r="Z82" s="31">
        <f>IF(AQ82="5",BJ82,0)</f>
        <v>0</v>
      </c>
      <c r="AB82" s="31">
        <f>IF(AQ82="1",BH82,0)</f>
        <v>0</v>
      </c>
      <c r="AC82" s="31">
        <f>IF(AQ82="1",BI82,0)</f>
        <v>0</v>
      </c>
      <c r="AD82" s="31">
        <f>IF(AQ82="7",BH82,0)</f>
        <v>0</v>
      </c>
      <c r="AE82" s="31">
        <f>IF(AQ82="7",BI82,0)</f>
        <v>0</v>
      </c>
      <c r="AF82" s="31">
        <f>IF(AQ82="2",BH82,0)</f>
        <v>0</v>
      </c>
      <c r="AG82" s="31">
        <f>IF(AQ82="2",BI82,0)</f>
        <v>0</v>
      </c>
      <c r="AH82" s="31">
        <f>IF(AQ82="0",BJ82,0)</f>
        <v>0</v>
      </c>
      <c r="AI82" s="127" t="s">
        <v>7</v>
      </c>
      <c r="AJ82" s="117">
        <f>IF(AN82=0,N82,0)</f>
        <v>0</v>
      </c>
      <c r="AK82" s="117">
        <f>IF(AN82=15,N82,0)</f>
        <v>0</v>
      </c>
      <c r="AL82" s="117">
        <f>IF(AN82=21,N82,0)</f>
        <v>0</v>
      </c>
      <c r="AN82" s="31">
        <v>21</v>
      </c>
      <c r="AO82" s="31">
        <f>M82*0.178082191780822</f>
        <v>0</v>
      </c>
      <c r="AP82" s="31">
        <f>M82*(1-0.178082191780822)</f>
        <v>0</v>
      </c>
      <c r="AQ82" s="128" t="s">
        <v>103</v>
      </c>
      <c r="AV82" s="31">
        <f>AW82+AX82</f>
        <v>0</v>
      </c>
      <c r="AW82" s="31">
        <f>L82*AO82</f>
        <v>0</v>
      </c>
      <c r="AX82" s="31">
        <f>L82*AP82</f>
        <v>0</v>
      </c>
      <c r="AY82" s="130" t="s">
        <v>288</v>
      </c>
      <c r="AZ82" s="130" t="s">
        <v>303</v>
      </c>
      <c r="BA82" s="127" t="s">
        <v>307</v>
      </c>
      <c r="BC82" s="31">
        <f>AW82+AX82</f>
        <v>0</v>
      </c>
      <c r="BD82" s="31">
        <f>M82/(100-BE82)*100</f>
        <v>0</v>
      </c>
      <c r="BE82" s="31">
        <v>0</v>
      </c>
      <c r="BF82" s="31">
        <f>82</f>
        <v>82</v>
      </c>
      <c r="BH82" s="117">
        <f>L82*AO82</f>
        <v>0</v>
      </c>
      <c r="BI82" s="117">
        <f>L82*AP82</f>
        <v>0</v>
      </c>
      <c r="BJ82" s="117">
        <f>L82*M82</f>
        <v>0</v>
      </c>
      <c r="BK82" s="117" t="s">
        <v>312</v>
      </c>
      <c r="BL82" s="31">
        <v>18</v>
      </c>
    </row>
    <row r="83" spans="1:15" ht="12.75">
      <c r="A83" s="30"/>
      <c r="D83" s="100" t="s">
        <v>249</v>
      </c>
      <c r="J83" s="112"/>
      <c r="L83" s="142">
        <v>22.5</v>
      </c>
      <c r="N83" s="72"/>
      <c r="O83" s="30"/>
    </row>
    <row r="84" spans="1:47" ht="12.75">
      <c r="A84" s="82"/>
      <c r="B84" s="91" t="s">
        <v>7</v>
      </c>
      <c r="C84" s="91" t="s">
        <v>14</v>
      </c>
      <c r="D84" s="91" t="s">
        <v>30</v>
      </c>
      <c r="E84" s="104"/>
      <c r="F84" s="104"/>
      <c r="G84" s="104"/>
      <c r="H84" s="104"/>
      <c r="I84" s="104"/>
      <c r="J84" s="104"/>
      <c r="K84" s="114" t="s">
        <v>44</v>
      </c>
      <c r="L84" s="114" t="s">
        <v>44</v>
      </c>
      <c r="M84" s="114" t="s">
        <v>44</v>
      </c>
      <c r="N84" s="133">
        <f>SUM(N85:N85)</f>
        <v>0</v>
      </c>
      <c r="O84" s="30"/>
      <c r="AI84" s="127" t="s">
        <v>7</v>
      </c>
      <c r="AS84" s="139">
        <f>SUM(AJ85:AJ85)</f>
        <v>0</v>
      </c>
      <c r="AT84" s="139">
        <f>SUM(AK85:AK85)</f>
        <v>0</v>
      </c>
      <c r="AU84" s="139">
        <f>SUM(AL85:AL85)</f>
        <v>0</v>
      </c>
    </row>
    <row r="85" spans="1:64" ht="12.75">
      <c r="A85" s="83" t="s">
        <v>139</v>
      </c>
      <c r="B85" s="92" t="s">
        <v>7</v>
      </c>
      <c r="C85" s="92" t="s">
        <v>172</v>
      </c>
      <c r="D85" s="92" t="s">
        <v>225</v>
      </c>
      <c r="E85" s="105"/>
      <c r="F85" s="105"/>
      <c r="G85" s="105"/>
      <c r="H85" s="105"/>
      <c r="I85" s="105"/>
      <c r="J85" s="105"/>
      <c r="K85" s="92" t="s">
        <v>268</v>
      </c>
      <c r="L85" s="141">
        <v>34.65</v>
      </c>
      <c r="M85" s="117">
        <v>0</v>
      </c>
      <c r="N85" s="134">
        <f>L85*M85</f>
        <v>0</v>
      </c>
      <c r="O85" s="30"/>
      <c r="Z85" s="31">
        <f>IF(AQ85="5",BJ85,0)</f>
        <v>0</v>
      </c>
      <c r="AB85" s="31">
        <f>IF(AQ85="1",BH85,0)</f>
        <v>0</v>
      </c>
      <c r="AC85" s="31">
        <f>IF(AQ85="1",BI85,0)</f>
        <v>0</v>
      </c>
      <c r="AD85" s="31">
        <f>IF(AQ85="7",BH85,0)</f>
        <v>0</v>
      </c>
      <c r="AE85" s="31">
        <f>IF(AQ85="7",BI85,0)</f>
        <v>0</v>
      </c>
      <c r="AF85" s="31">
        <f>IF(AQ85="2",BH85,0)</f>
        <v>0</v>
      </c>
      <c r="AG85" s="31">
        <f>IF(AQ85="2",BI85,0)</f>
        <v>0</v>
      </c>
      <c r="AH85" s="31">
        <f>IF(AQ85="0",BJ85,0)</f>
        <v>0</v>
      </c>
      <c r="AI85" s="127" t="s">
        <v>7</v>
      </c>
      <c r="AJ85" s="117">
        <f>IF(AN85=0,N85,0)</f>
        <v>0</v>
      </c>
      <c r="AK85" s="117">
        <f>IF(AN85=15,N85,0)</f>
        <v>0</v>
      </c>
      <c r="AL85" s="117">
        <f>IF(AN85=21,N85,0)</f>
        <v>0</v>
      </c>
      <c r="AN85" s="31">
        <v>21</v>
      </c>
      <c r="AO85" s="31">
        <f>M85*0</f>
        <v>0</v>
      </c>
      <c r="AP85" s="31">
        <f>M85*(1-0)</f>
        <v>0</v>
      </c>
      <c r="AQ85" s="128" t="s">
        <v>103</v>
      </c>
      <c r="AV85" s="31">
        <f>AW85+AX85</f>
        <v>0</v>
      </c>
      <c r="AW85" s="31">
        <f>L85*AO85</f>
        <v>0</v>
      </c>
      <c r="AX85" s="31">
        <f>L85*AP85</f>
        <v>0</v>
      </c>
      <c r="AY85" s="130" t="s">
        <v>289</v>
      </c>
      <c r="AZ85" s="130" t="s">
        <v>303</v>
      </c>
      <c r="BA85" s="127" t="s">
        <v>307</v>
      </c>
      <c r="BC85" s="31">
        <f>AW85+AX85</f>
        <v>0</v>
      </c>
      <c r="BD85" s="31">
        <f>M85/(100-BE85)*100</f>
        <v>0</v>
      </c>
      <c r="BE85" s="31">
        <v>0</v>
      </c>
      <c r="BF85" s="31">
        <f>85</f>
        <v>85</v>
      </c>
      <c r="BH85" s="117">
        <f>L85*AO85</f>
        <v>0</v>
      </c>
      <c r="BI85" s="117">
        <f>L85*AP85</f>
        <v>0</v>
      </c>
      <c r="BJ85" s="117">
        <f>L85*M85</f>
        <v>0</v>
      </c>
      <c r="BK85" s="117" t="s">
        <v>312</v>
      </c>
      <c r="BL85" s="31">
        <v>19</v>
      </c>
    </row>
    <row r="86" spans="1:47" ht="12.75">
      <c r="A86" s="82"/>
      <c r="B86" s="91" t="s">
        <v>7</v>
      </c>
      <c r="C86" s="91" t="s">
        <v>15</v>
      </c>
      <c r="D86" s="91" t="s">
        <v>31</v>
      </c>
      <c r="E86" s="104"/>
      <c r="F86" s="104"/>
      <c r="G86" s="104"/>
      <c r="H86" s="104"/>
      <c r="I86" s="104"/>
      <c r="J86" s="104"/>
      <c r="K86" s="114" t="s">
        <v>44</v>
      </c>
      <c r="L86" s="114" t="s">
        <v>44</v>
      </c>
      <c r="M86" s="114" t="s">
        <v>44</v>
      </c>
      <c r="N86" s="133">
        <f>SUM(N87:N91)</f>
        <v>0</v>
      </c>
      <c r="O86" s="30"/>
      <c r="AI86" s="127" t="s">
        <v>7</v>
      </c>
      <c r="AS86" s="139">
        <f>SUM(AJ87:AJ91)</f>
        <v>0</v>
      </c>
      <c r="AT86" s="139">
        <f>SUM(AK87:AK91)</f>
        <v>0</v>
      </c>
      <c r="AU86" s="139">
        <f>SUM(AL87:AL91)</f>
        <v>0</v>
      </c>
    </row>
    <row r="87" spans="1:64" ht="12.75">
      <c r="A87" s="83" t="s">
        <v>140</v>
      </c>
      <c r="B87" s="92" t="s">
        <v>7</v>
      </c>
      <c r="C87" s="92" t="s">
        <v>191</v>
      </c>
      <c r="D87" s="92" t="s">
        <v>250</v>
      </c>
      <c r="E87" s="105"/>
      <c r="F87" s="105"/>
      <c r="G87" s="105"/>
      <c r="H87" s="105"/>
      <c r="I87" s="105"/>
      <c r="J87" s="105"/>
      <c r="K87" s="92" t="s">
        <v>266</v>
      </c>
      <c r="L87" s="141">
        <v>138.6</v>
      </c>
      <c r="M87" s="117">
        <v>0</v>
      </c>
      <c r="N87" s="134">
        <f>L87*M87</f>
        <v>0</v>
      </c>
      <c r="O87" s="30"/>
      <c r="Z87" s="31">
        <f>IF(AQ87="5",BJ87,0)</f>
        <v>0</v>
      </c>
      <c r="AB87" s="31">
        <f>IF(AQ87="1",BH87,0)</f>
        <v>0</v>
      </c>
      <c r="AC87" s="31">
        <f>IF(AQ87="1",BI87,0)</f>
        <v>0</v>
      </c>
      <c r="AD87" s="31">
        <f>IF(AQ87="7",BH87,0)</f>
        <v>0</v>
      </c>
      <c r="AE87" s="31">
        <f>IF(AQ87="7",BI87,0)</f>
        <v>0</v>
      </c>
      <c r="AF87" s="31">
        <f>IF(AQ87="2",BH87,0)</f>
        <v>0</v>
      </c>
      <c r="AG87" s="31">
        <f>IF(AQ87="2",BI87,0)</f>
        <v>0</v>
      </c>
      <c r="AH87" s="31">
        <f>IF(AQ87="0",BJ87,0)</f>
        <v>0</v>
      </c>
      <c r="AI87" s="127" t="s">
        <v>7</v>
      </c>
      <c r="AJ87" s="117">
        <f>IF(AN87=0,N87,0)</f>
        <v>0</v>
      </c>
      <c r="AK87" s="117">
        <f>IF(AN87=15,N87,0)</f>
        <v>0</v>
      </c>
      <c r="AL87" s="117">
        <f>IF(AN87=21,N87,0)</f>
        <v>0</v>
      </c>
      <c r="AN87" s="31">
        <v>21</v>
      </c>
      <c r="AO87" s="31">
        <f>M87*0.864251626898048</f>
        <v>0</v>
      </c>
      <c r="AP87" s="31">
        <f>M87*(1-0.864251626898048)</f>
        <v>0</v>
      </c>
      <c r="AQ87" s="128" t="s">
        <v>103</v>
      </c>
      <c r="AV87" s="31">
        <f>AW87+AX87</f>
        <v>0</v>
      </c>
      <c r="AW87" s="31">
        <f>L87*AO87</f>
        <v>0</v>
      </c>
      <c r="AX87" s="31">
        <f>L87*AP87</f>
        <v>0</v>
      </c>
      <c r="AY87" s="130" t="s">
        <v>290</v>
      </c>
      <c r="AZ87" s="130" t="s">
        <v>304</v>
      </c>
      <c r="BA87" s="127" t="s">
        <v>307</v>
      </c>
      <c r="BC87" s="31">
        <f>AW87+AX87</f>
        <v>0</v>
      </c>
      <c r="BD87" s="31">
        <f>M87/(100-BE87)*100</f>
        <v>0</v>
      </c>
      <c r="BE87" s="31">
        <v>0</v>
      </c>
      <c r="BF87" s="31">
        <f>87</f>
        <v>87</v>
      </c>
      <c r="BH87" s="117">
        <f>L87*AO87</f>
        <v>0</v>
      </c>
      <c r="BI87" s="117">
        <f>L87*AP87</f>
        <v>0</v>
      </c>
      <c r="BJ87" s="117">
        <f>L87*M87</f>
        <v>0</v>
      </c>
      <c r="BK87" s="117" t="s">
        <v>312</v>
      </c>
      <c r="BL87" s="31">
        <v>56</v>
      </c>
    </row>
    <row r="88" spans="1:64" ht="12.75">
      <c r="A88" s="83" t="s">
        <v>141</v>
      </c>
      <c r="B88" s="92" t="s">
        <v>7</v>
      </c>
      <c r="C88" s="92" t="s">
        <v>192</v>
      </c>
      <c r="D88" s="92" t="s">
        <v>251</v>
      </c>
      <c r="E88" s="105"/>
      <c r="F88" s="105"/>
      <c r="G88" s="105"/>
      <c r="H88" s="105"/>
      <c r="I88" s="105"/>
      <c r="J88" s="105"/>
      <c r="K88" s="92" t="s">
        <v>266</v>
      </c>
      <c r="L88" s="141">
        <v>126</v>
      </c>
      <c r="M88" s="117">
        <v>0</v>
      </c>
      <c r="N88" s="134">
        <f>L88*M88</f>
        <v>0</v>
      </c>
      <c r="O88" s="30"/>
      <c r="Z88" s="31">
        <f>IF(AQ88="5",BJ88,0)</f>
        <v>0</v>
      </c>
      <c r="AB88" s="31">
        <f>IF(AQ88="1",BH88,0)</f>
        <v>0</v>
      </c>
      <c r="AC88" s="31">
        <f>IF(AQ88="1",BI88,0)</f>
        <v>0</v>
      </c>
      <c r="AD88" s="31">
        <f>IF(AQ88="7",BH88,0)</f>
        <v>0</v>
      </c>
      <c r="AE88" s="31">
        <f>IF(AQ88="7",BI88,0)</f>
        <v>0</v>
      </c>
      <c r="AF88" s="31">
        <f>IF(AQ88="2",BH88,0)</f>
        <v>0</v>
      </c>
      <c r="AG88" s="31">
        <f>IF(AQ88="2",BI88,0)</f>
        <v>0</v>
      </c>
      <c r="AH88" s="31">
        <f>IF(AQ88="0",BJ88,0)</f>
        <v>0</v>
      </c>
      <c r="AI88" s="127" t="s">
        <v>7</v>
      </c>
      <c r="AJ88" s="117">
        <f>IF(AN88=0,N88,0)</f>
        <v>0</v>
      </c>
      <c r="AK88" s="117">
        <f>IF(AN88=15,N88,0)</f>
        <v>0</v>
      </c>
      <c r="AL88" s="117">
        <f>IF(AN88=21,N88,0)</f>
        <v>0</v>
      </c>
      <c r="AN88" s="31">
        <v>21</v>
      </c>
      <c r="AO88" s="31">
        <f>M88*0.84657223796034</f>
        <v>0</v>
      </c>
      <c r="AP88" s="31">
        <f>M88*(1-0.84657223796034)</f>
        <v>0</v>
      </c>
      <c r="AQ88" s="128" t="s">
        <v>103</v>
      </c>
      <c r="AV88" s="31">
        <f>AW88+AX88</f>
        <v>0</v>
      </c>
      <c r="AW88" s="31">
        <f>L88*AO88</f>
        <v>0</v>
      </c>
      <c r="AX88" s="31">
        <f>L88*AP88</f>
        <v>0</v>
      </c>
      <c r="AY88" s="130" t="s">
        <v>290</v>
      </c>
      <c r="AZ88" s="130" t="s">
        <v>304</v>
      </c>
      <c r="BA88" s="127" t="s">
        <v>307</v>
      </c>
      <c r="BC88" s="31">
        <f>AW88+AX88</f>
        <v>0</v>
      </c>
      <c r="BD88" s="31">
        <f>M88/(100-BE88)*100</f>
        <v>0</v>
      </c>
      <c r="BE88" s="31">
        <v>0</v>
      </c>
      <c r="BF88" s="31">
        <f>88</f>
        <v>88</v>
      </c>
      <c r="BH88" s="117">
        <f>L88*AO88</f>
        <v>0</v>
      </c>
      <c r="BI88" s="117">
        <f>L88*AP88</f>
        <v>0</v>
      </c>
      <c r="BJ88" s="117">
        <f>L88*M88</f>
        <v>0</v>
      </c>
      <c r="BK88" s="117" t="s">
        <v>312</v>
      </c>
      <c r="BL88" s="31">
        <v>56</v>
      </c>
    </row>
    <row r="89" spans="1:64" ht="12.75">
      <c r="A89" s="83" t="s">
        <v>142</v>
      </c>
      <c r="B89" s="92" t="s">
        <v>7</v>
      </c>
      <c r="C89" s="92" t="s">
        <v>193</v>
      </c>
      <c r="D89" s="92" t="s">
        <v>252</v>
      </c>
      <c r="E89" s="105"/>
      <c r="F89" s="105"/>
      <c r="G89" s="105"/>
      <c r="H89" s="105"/>
      <c r="I89" s="105"/>
      <c r="J89" s="105"/>
      <c r="K89" s="92" t="s">
        <v>268</v>
      </c>
      <c r="L89" s="141">
        <v>4.5</v>
      </c>
      <c r="M89" s="117">
        <v>0</v>
      </c>
      <c r="N89" s="134">
        <f>L89*M89</f>
        <v>0</v>
      </c>
      <c r="O89" s="30"/>
      <c r="Z89" s="31">
        <f>IF(AQ89="5",BJ89,0)</f>
        <v>0</v>
      </c>
      <c r="AB89" s="31">
        <f>IF(AQ89="1",BH89,0)</f>
        <v>0</v>
      </c>
      <c r="AC89" s="31">
        <f>IF(AQ89="1",BI89,0)</f>
        <v>0</v>
      </c>
      <c r="AD89" s="31">
        <f>IF(AQ89="7",BH89,0)</f>
        <v>0</v>
      </c>
      <c r="AE89" s="31">
        <f>IF(AQ89="7",BI89,0)</f>
        <v>0</v>
      </c>
      <c r="AF89" s="31">
        <f>IF(AQ89="2",BH89,0)</f>
        <v>0</v>
      </c>
      <c r="AG89" s="31">
        <f>IF(AQ89="2",BI89,0)</f>
        <v>0</v>
      </c>
      <c r="AH89" s="31">
        <f>IF(AQ89="0",BJ89,0)</f>
        <v>0</v>
      </c>
      <c r="AI89" s="127" t="s">
        <v>7</v>
      </c>
      <c r="AJ89" s="117">
        <f>IF(AN89=0,N89,0)</f>
        <v>0</v>
      </c>
      <c r="AK89" s="117">
        <f>IF(AN89=15,N89,0)</f>
        <v>0</v>
      </c>
      <c r="AL89" s="117">
        <f>IF(AN89=21,N89,0)</f>
        <v>0</v>
      </c>
      <c r="AN89" s="31">
        <v>21</v>
      </c>
      <c r="AO89" s="31">
        <f>M89*0</f>
        <v>0</v>
      </c>
      <c r="AP89" s="31">
        <f>M89*(1-0)</f>
        <v>0</v>
      </c>
      <c r="AQ89" s="128" t="s">
        <v>103</v>
      </c>
      <c r="AV89" s="31">
        <f>AW89+AX89</f>
        <v>0</v>
      </c>
      <c r="AW89" s="31">
        <f>L89*AO89</f>
        <v>0</v>
      </c>
      <c r="AX89" s="31">
        <f>L89*AP89</f>
        <v>0</v>
      </c>
      <c r="AY89" s="130" t="s">
        <v>290</v>
      </c>
      <c r="AZ89" s="130" t="s">
        <v>304</v>
      </c>
      <c r="BA89" s="127" t="s">
        <v>307</v>
      </c>
      <c r="BC89" s="31">
        <f>AW89+AX89</f>
        <v>0</v>
      </c>
      <c r="BD89" s="31">
        <f>M89/(100-BE89)*100</f>
        <v>0</v>
      </c>
      <c r="BE89" s="31">
        <v>0</v>
      </c>
      <c r="BF89" s="31">
        <f>89</f>
        <v>89</v>
      </c>
      <c r="BH89" s="117">
        <f>L89*AO89</f>
        <v>0</v>
      </c>
      <c r="BI89" s="117">
        <f>L89*AP89</f>
        <v>0</v>
      </c>
      <c r="BJ89" s="117">
        <f>L89*M89</f>
        <v>0</v>
      </c>
      <c r="BK89" s="117" t="s">
        <v>312</v>
      </c>
      <c r="BL89" s="31">
        <v>56</v>
      </c>
    </row>
    <row r="90" spans="1:15" ht="12.75">
      <c r="A90" s="30"/>
      <c r="D90" s="100" t="s">
        <v>253</v>
      </c>
      <c r="J90" s="112"/>
      <c r="L90" s="142">
        <v>4.5</v>
      </c>
      <c r="N90" s="72"/>
      <c r="O90" s="30"/>
    </row>
    <row r="91" spans="1:64" ht="12.75">
      <c r="A91" s="84" t="s">
        <v>143</v>
      </c>
      <c r="B91" s="93" t="s">
        <v>7</v>
      </c>
      <c r="C91" s="93" t="s">
        <v>170</v>
      </c>
      <c r="D91" s="93" t="s">
        <v>222</v>
      </c>
      <c r="E91" s="107"/>
      <c r="F91" s="107"/>
      <c r="G91" s="107"/>
      <c r="H91" s="107"/>
      <c r="I91" s="107"/>
      <c r="J91" s="107"/>
      <c r="K91" s="93" t="s">
        <v>268</v>
      </c>
      <c r="L91" s="143">
        <v>4.5</v>
      </c>
      <c r="M91" s="119">
        <v>0</v>
      </c>
      <c r="N91" s="135">
        <f>L91*M91</f>
        <v>0</v>
      </c>
      <c r="O91" s="30"/>
      <c r="Z91" s="31">
        <f>IF(AQ91="5",BJ91,0)</f>
        <v>0</v>
      </c>
      <c r="AB91" s="31">
        <f>IF(AQ91="1",BH91,0)</f>
        <v>0</v>
      </c>
      <c r="AC91" s="31">
        <f>IF(AQ91="1",BI91,0)</f>
        <v>0</v>
      </c>
      <c r="AD91" s="31">
        <f>IF(AQ91="7",BH91,0)</f>
        <v>0</v>
      </c>
      <c r="AE91" s="31">
        <f>IF(AQ91="7",BI91,0)</f>
        <v>0</v>
      </c>
      <c r="AF91" s="31">
        <f>IF(AQ91="2",BH91,0)</f>
        <v>0</v>
      </c>
      <c r="AG91" s="31">
        <f>IF(AQ91="2",BI91,0)</f>
        <v>0</v>
      </c>
      <c r="AH91" s="31">
        <f>IF(AQ91="0",BJ91,0)</f>
        <v>0</v>
      </c>
      <c r="AI91" s="127" t="s">
        <v>7</v>
      </c>
      <c r="AJ91" s="119">
        <f>IF(AN91=0,N91,0)</f>
        <v>0</v>
      </c>
      <c r="AK91" s="119">
        <f>IF(AN91=15,N91,0)</f>
        <v>0</v>
      </c>
      <c r="AL91" s="119">
        <f>IF(AN91=21,N91,0)</f>
        <v>0</v>
      </c>
      <c r="AN91" s="31">
        <v>21</v>
      </c>
      <c r="AO91" s="31">
        <f>M91*1</f>
        <v>0</v>
      </c>
      <c r="AP91" s="31">
        <f>M91*(1-1)</f>
        <v>0</v>
      </c>
      <c r="AQ91" s="129" t="s">
        <v>103</v>
      </c>
      <c r="AV91" s="31">
        <f>AW91+AX91</f>
        <v>0</v>
      </c>
      <c r="AW91" s="31">
        <f>L91*AO91</f>
        <v>0</v>
      </c>
      <c r="AX91" s="31">
        <f>L91*AP91</f>
        <v>0</v>
      </c>
      <c r="AY91" s="130" t="s">
        <v>290</v>
      </c>
      <c r="AZ91" s="130" t="s">
        <v>304</v>
      </c>
      <c r="BA91" s="127" t="s">
        <v>307</v>
      </c>
      <c r="BC91" s="31">
        <f>AW91+AX91</f>
        <v>0</v>
      </c>
      <c r="BD91" s="31">
        <f>M91/(100-BE91)*100</f>
        <v>0</v>
      </c>
      <c r="BE91" s="31">
        <v>0</v>
      </c>
      <c r="BF91" s="31">
        <f>91</f>
        <v>91</v>
      </c>
      <c r="BH91" s="119">
        <f>L91*AO91</f>
        <v>0</v>
      </c>
      <c r="BI91" s="119">
        <f>L91*AP91</f>
        <v>0</v>
      </c>
      <c r="BJ91" s="119">
        <f>L91*M91</f>
        <v>0</v>
      </c>
      <c r="BK91" s="119" t="s">
        <v>313</v>
      </c>
      <c r="BL91" s="31">
        <v>56</v>
      </c>
    </row>
    <row r="92" spans="1:47" ht="12.75">
      <c r="A92" s="82"/>
      <c r="B92" s="91" t="s">
        <v>7</v>
      </c>
      <c r="C92" s="91" t="s">
        <v>22</v>
      </c>
      <c r="D92" s="91" t="s">
        <v>39</v>
      </c>
      <c r="E92" s="104"/>
      <c r="F92" s="104"/>
      <c r="G92" s="104"/>
      <c r="H92" s="104"/>
      <c r="I92" s="104"/>
      <c r="J92" s="104"/>
      <c r="K92" s="114" t="s">
        <v>44</v>
      </c>
      <c r="L92" s="114" t="s">
        <v>44</v>
      </c>
      <c r="M92" s="114" t="s">
        <v>44</v>
      </c>
      <c r="N92" s="133">
        <f>SUM(N93:N95)</f>
        <v>0</v>
      </c>
      <c r="O92" s="30"/>
      <c r="AI92" s="127" t="s">
        <v>7</v>
      </c>
      <c r="AS92" s="139">
        <f>SUM(AJ93:AJ95)</f>
        <v>0</v>
      </c>
      <c r="AT92" s="139">
        <f>SUM(AK93:AK95)</f>
        <v>0</v>
      </c>
      <c r="AU92" s="139">
        <f>SUM(AL93:AL95)</f>
        <v>0</v>
      </c>
    </row>
    <row r="93" spans="1:64" ht="12.75">
      <c r="A93" s="83" t="s">
        <v>144</v>
      </c>
      <c r="B93" s="92" t="s">
        <v>7</v>
      </c>
      <c r="C93" s="92" t="s">
        <v>194</v>
      </c>
      <c r="D93" s="92" t="s">
        <v>254</v>
      </c>
      <c r="E93" s="105"/>
      <c r="F93" s="105"/>
      <c r="G93" s="105"/>
      <c r="H93" s="105"/>
      <c r="I93" s="105"/>
      <c r="J93" s="105"/>
      <c r="K93" s="92" t="s">
        <v>266</v>
      </c>
      <c r="L93" s="141">
        <v>126</v>
      </c>
      <c r="M93" s="117">
        <v>0</v>
      </c>
      <c r="N93" s="134">
        <f>L93*M93</f>
        <v>0</v>
      </c>
      <c r="O93" s="30"/>
      <c r="Z93" s="31">
        <f>IF(AQ93="5",BJ93,0)</f>
        <v>0</v>
      </c>
      <c r="AB93" s="31">
        <f>IF(AQ93="1",BH93,0)</f>
        <v>0</v>
      </c>
      <c r="AC93" s="31">
        <f>IF(AQ93="1",BI93,0)</f>
        <v>0</v>
      </c>
      <c r="AD93" s="31">
        <f>IF(AQ93="7",BH93,0)</f>
        <v>0</v>
      </c>
      <c r="AE93" s="31">
        <f>IF(AQ93="7",BI93,0)</f>
        <v>0</v>
      </c>
      <c r="AF93" s="31">
        <f>IF(AQ93="2",BH93,0)</f>
        <v>0</v>
      </c>
      <c r="AG93" s="31">
        <f>IF(AQ93="2",BI93,0)</f>
        <v>0</v>
      </c>
      <c r="AH93" s="31">
        <f>IF(AQ93="0",BJ93,0)</f>
        <v>0</v>
      </c>
      <c r="AI93" s="127" t="s">
        <v>7</v>
      </c>
      <c r="AJ93" s="117">
        <f>IF(AN93=0,N93,0)</f>
        <v>0</v>
      </c>
      <c r="AK93" s="117">
        <f>IF(AN93=15,N93,0)</f>
        <v>0</v>
      </c>
      <c r="AL93" s="117">
        <f>IF(AN93=21,N93,0)</f>
        <v>0</v>
      </c>
      <c r="AN93" s="31">
        <v>21</v>
      </c>
      <c r="AO93" s="31">
        <f>M93*0.144991452991453</f>
        <v>0</v>
      </c>
      <c r="AP93" s="31">
        <f>M93*(1-0.144991452991453)</f>
        <v>0</v>
      </c>
      <c r="AQ93" s="128" t="s">
        <v>103</v>
      </c>
      <c r="AV93" s="31">
        <f>AW93+AX93</f>
        <v>0</v>
      </c>
      <c r="AW93" s="31">
        <f>L93*AO93</f>
        <v>0</v>
      </c>
      <c r="AX93" s="31">
        <f>L93*AP93</f>
        <v>0</v>
      </c>
      <c r="AY93" s="130" t="s">
        <v>297</v>
      </c>
      <c r="AZ93" s="130" t="s">
        <v>304</v>
      </c>
      <c r="BA93" s="127" t="s">
        <v>307</v>
      </c>
      <c r="BC93" s="31">
        <f>AW93+AX93</f>
        <v>0</v>
      </c>
      <c r="BD93" s="31">
        <f>M93/(100-BE93)*100</f>
        <v>0</v>
      </c>
      <c r="BE93" s="31">
        <v>0</v>
      </c>
      <c r="BF93" s="31">
        <f>93</f>
        <v>93</v>
      </c>
      <c r="BH93" s="117">
        <f>L93*AO93</f>
        <v>0</v>
      </c>
      <c r="BI93" s="117">
        <f>L93*AP93</f>
        <v>0</v>
      </c>
      <c r="BJ93" s="117">
        <f>L93*M93</f>
        <v>0</v>
      </c>
      <c r="BK93" s="117" t="s">
        <v>312</v>
      </c>
      <c r="BL93" s="31">
        <v>59</v>
      </c>
    </row>
    <row r="94" spans="1:64" ht="12.75">
      <c r="A94" s="83" t="s">
        <v>145</v>
      </c>
      <c r="B94" s="92" t="s">
        <v>7</v>
      </c>
      <c r="C94" s="92" t="s">
        <v>195</v>
      </c>
      <c r="D94" s="92" t="s">
        <v>255</v>
      </c>
      <c r="E94" s="105"/>
      <c r="F94" s="105"/>
      <c r="G94" s="105"/>
      <c r="H94" s="105"/>
      <c r="I94" s="105"/>
      <c r="J94" s="105"/>
      <c r="K94" s="92" t="s">
        <v>265</v>
      </c>
      <c r="L94" s="141">
        <v>68</v>
      </c>
      <c r="M94" s="117">
        <v>0</v>
      </c>
      <c r="N94" s="134">
        <f>L94*M94</f>
        <v>0</v>
      </c>
      <c r="O94" s="30"/>
      <c r="Z94" s="31">
        <f>IF(AQ94="5",BJ94,0)</f>
        <v>0</v>
      </c>
      <c r="AB94" s="31">
        <f>IF(AQ94="1",BH94,0)</f>
        <v>0</v>
      </c>
      <c r="AC94" s="31">
        <f>IF(AQ94="1",BI94,0)</f>
        <v>0</v>
      </c>
      <c r="AD94" s="31">
        <f>IF(AQ94="7",BH94,0)</f>
        <v>0</v>
      </c>
      <c r="AE94" s="31">
        <f>IF(AQ94="7",BI94,0)</f>
        <v>0</v>
      </c>
      <c r="AF94" s="31">
        <f>IF(AQ94="2",BH94,0)</f>
        <v>0</v>
      </c>
      <c r="AG94" s="31">
        <f>IF(AQ94="2",BI94,0)</f>
        <v>0</v>
      </c>
      <c r="AH94" s="31">
        <f>IF(AQ94="0",BJ94,0)</f>
        <v>0</v>
      </c>
      <c r="AI94" s="127" t="s">
        <v>7</v>
      </c>
      <c r="AJ94" s="117">
        <f>IF(AN94=0,N94,0)</f>
        <v>0</v>
      </c>
      <c r="AK94" s="117">
        <f>IF(AN94=15,N94,0)</f>
        <v>0</v>
      </c>
      <c r="AL94" s="117">
        <f>IF(AN94=21,N94,0)</f>
        <v>0</v>
      </c>
      <c r="AN94" s="31">
        <v>21</v>
      </c>
      <c r="AO94" s="31">
        <f>M94*0.0615708812260536</f>
        <v>0</v>
      </c>
      <c r="AP94" s="31">
        <f>M94*(1-0.0615708812260536)</f>
        <v>0</v>
      </c>
      <c r="AQ94" s="128" t="s">
        <v>103</v>
      </c>
      <c r="AV94" s="31">
        <f>AW94+AX94</f>
        <v>0</v>
      </c>
      <c r="AW94" s="31">
        <f>L94*AO94</f>
        <v>0</v>
      </c>
      <c r="AX94" s="31">
        <f>L94*AP94</f>
        <v>0</v>
      </c>
      <c r="AY94" s="130" t="s">
        <v>297</v>
      </c>
      <c r="AZ94" s="130" t="s">
        <v>304</v>
      </c>
      <c r="BA94" s="127" t="s">
        <v>307</v>
      </c>
      <c r="BC94" s="31">
        <f>AW94+AX94</f>
        <v>0</v>
      </c>
      <c r="BD94" s="31">
        <f>M94/(100-BE94)*100</f>
        <v>0</v>
      </c>
      <c r="BE94" s="31">
        <v>0</v>
      </c>
      <c r="BF94" s="31">
        <f>94</f>
        <v>94</v>
      </c>
      <c r="BH94" s="117">
        <f>L94*AO94</f>
        <v>0</v>
      </c>
      <c r="BI94" s="117">
        <f>L94*AP94</f>
        <v>0</v>
      </c>
      <c r="BJ94" s="117">
        <f>L94*M94</f>
        <v>0</v>
      </c>
      <c r="BK94" s="117" t="s">
        <v>312</v>
      </c>
      <c r="BL94" s="31">
        <v>59</v>
      </c>
    </row>
    <row r="95" spans="1:64" ht="12.75">
      <c r="A95" s="84" t="s">
        <v>146</v>
      </c>
      <c r="B95" s="93" t="s">
        <v>7</v>
      </c>
      <c r="C95" s="93" t="s">
        <v>196</v>
      </c>
      <c r="D95" s="93" t="s">
        <v>256</v>
      </c>
      <c r="E95" s="107"/>
      <c r="F95" s="107"/>
      <c r="G95" s="107"/>
      <c r="H95" s="107"/>
      <c r="I95" s="107"/>
      <c r="J95" s="107"/>
      <c r="K95" s="93" t="s">
        <v>266</v>
      </c>
      <c r="L95" s="143">
        <v>128.52</v>
      </c>
      <c r="M95" s="119">
        <v>0</v>
      </c>
      <c r="N95" s="135">
        <f>L95*M95</f>
        <v>0</v>
      </c>
      <c r="O95" s="30"/>
      <c r="Z95" s="31">
        <f>IF(AQ95="5",BJ95,0)</f>
        <v>0</v>
      </c>
      <c r="AB95" s="31">
        <f>IF(AQ95="1",BH95,0)</f>
        <v>0</v>
      </c>
      <c r="AC95" s="31">
        <f>IF(AQ95="1",BI95,0)</f>
        <v>0</v>
      </c>
      <c r="AD95" s="31">
        <f>IF(AQ95="7",BH95,0)</f>
        <v>0</v>
      </c>
      <c r="AE95" s="31">
        <f>IF(AQ95="7",BI95,0)</f>
        <v>0</v>
      </c>
      <c r="AF95" s="31">
        <f>IF(AQ95="2",BH95,0)</f>
        <v>0</v>
      </c>
      <c r="AG95" s="31">
        <f>IF(AQ95="2",BI95,0)</f>
        <v>0</v>
      </c>
      <c r="AH95" s="31">
        <f>IF(AQ95="0",BJ95,0)</f>
        <v>0</v>
      </c>
      <c r="AI95" s="127" t="s">
        <v>7</v>
      </c>
      <c r="AJ95" s="119">
        <f>IF(AN95=0,N95,0)</f>
        <v>0</v>
      </c>
      <c r="AK95" s="119">
        <f>IF(AN95=15,N95,0)</f>
        <v>0</v>
      </c>
      <c r="AL95" s="119">
        <f>IF(AN95=21,N95,0)</f>
        <v>0</v>
      </c>
      <c r="AN95" s="31">
        <v>21</v>
      </c>
      <c r="AO95" s="31">
        <f>M95*1</f>
        <v>0</v>
      </c>
      <c r="AP95" s="31">
        <f>M95*(1-1)</f>
        <v>0</v>
      </c>
      <c r="AQ95" s="129" t="s">
        <v>103</v>
      </c>
      <c r="AV95" s="31">
        <f>AW95+AX95</f>
        <v>0</v>
      </c>
      <c r="AW95" s="31">
        <f>L95*AO95</f>
        <v>0</v>
      </c>
      <c r="AX95" s="31">
        <f>L95*AP95</f>
        <v>0</v>
      </c>
      <c r="AY95" s="130" t="s">
        <v>297</v>
      </c>
      <c r="AZ95" s="130" t="s">
        <v>304</v>
      </c>
      <c r="BA95" s="127" t="s">
        <v>307</v>
      </c>
      <c r="BC95" s="31">
        <f>AW95+AX95</f>
        <v>0</v>
      </c>
      <c r="BD95" s="31">
        <f>M95/(100-BE95)*100</f>
        <v>0</v>
      </c>
      <c r="BE95" s="31">
        <v>0</v>
      </c>
      <c r="BF95" s="31">
        <f>95</f>
        <v>95</v>
      </c>
      <c r="BH95" s="119">
        <f>L95*AO95</f>
        <v>0</v>
      </c>
      <c r="BI95" s="119">
        <f>L95*AP95</f>
        <v>0</v>
      </c>
      <c r="BJ95" s="119">
        <f>L95*M95</f>
        <v>0</v>
      </c>
      <c r="BK95" s="119" t="s">
        <v>313</v>
      </c>
      <c r="BL95" s="31">
        <v>59</v>
      </c>
    </row>
    <row r="96" spans="1:15" ht="12.75">
      <c r="A96" s="30"/>
      <c r="D96" s="100" t="s">
        <v>257</v>
      </c>
      <c r="J96" s="112"/>
      <c r="L96" s="142">
        <v>128.52</v>
      </c>
      <c r="N96" s="72"/>
      <c r="O96" s="30"/>
    </row>
    <row r="97" spans="1:47" ht="12.75">
      <c r="A97" s="82"/>
      <c r="B97" s="91" t="s">
        <v>7</v>
      </c>
      <c r="C97" s="91" t="s">
        <v>18</v>
      </c>
      <c r="D97" s="91" t="s">
        <v>34</v>
      </c>
      <c r="E97" s="104"/>
      <c r="F97" s="104"/>
      <c r="G97" s="104"/>
      <c r="H97" s="104"/>
      <c r="I97" s="104"/>
      <c r="J97" s="104"/>
      <c r="K97" s="114" t="s">
        <v>44</v>
      </c>
      <c r="L97" s="114" t="s">
        <v>44</v>
      </c>
      <c r="M97" s="114" t="s">
        <v>44</v>
      </c>
      <c r="N97" s="133">
        <f>SUM(N98:N100)</f>
        <v>0</v>
      </c>
      <c r="O97" s="30"/>
      <c r="AI97" s="127" t="s">
        <v>7</v>
      </c>
      <c r="AS97" s="139">
        <f>SUM(AJ98:AJ100)</f>
        <v>0</v>
      </c>
      <c r="AT97" s="139">
        <f>SUM(AK98:AK100)</f>
        <v>0</v>
      </c>
      <c r="AU97" s="139">
        <f>SUM(AL98:AL100)</f>
        <v>0</v>
      </c>
    </row>
    <row r="98" spans="1:64" ht="12.75">
      <c r="A98" s="83" t="s">
        <v>147</v>
      </c>
      <c r="B98" s="92" t="s">
        <v>7</v>
      </c>
      <c r="C98" s="92" t="s">
        <v>197</v>
      </c>
      <c r="D98" s="92" t="s">
        <v>258</v>
      </c>
      <c r="E98" s="105"/>
      <c r="F98" s="105"/>
      <c r="G98" s="105"/>
      <c r="H98" s="105"/>
      <c r="I98" s="105"/>
      <c r="J98" s="105"/>
      <c r="K98" s="92" t="s">
        <v>265</v>
      </c>
      <c r="L98" s="141">
        <v>68</v>
      </c>
      <c r="M98" s="117">
        <v>0</v>
      </c>
      <c r="N98" s="134">
        <f>L98*M98</f>
        <v>0</v>
      </c>
      <c r="O98" s="30"/>
      <c r="Z98" s="31">
        <f>IF(AQ98="5",BJ98,0)</f>
        <v>0</v>
      </c>
      <c r="AB98" s="31">
        <f>IF(AQ98="1",BH98,0)</f>
        <v>0</v>
      </c>
      <c r="AC98" s="31">
        <f>IF(AQ98="1",BI98,0)</f>
        <v>0</v>
      </c>
      <c r="AD98" s="31">
        <f>IF(AQ98="7",BH98,0)</f>
        <v>0</v>
      </c>
      <c r="AE98" s="31">
        <f>IF(AQ98="7",BI98,0)</f>
        <v>0</v>
      </c>
      <c r="AF98" s="31">
        <f>IF(AQ98="2",BH98,0)</f>
        <v>0</v>
      </c>
      <c r="AG98" s="31">
        <f>IF(AQ98="2",BI98,0)</f>
        <v>0</v>
      </c>
      <c r="AH98" s="31">
        <f>IF(AQ98="0",BJ98,0)</f>
        <v>0</v>
      </c>
      <c r="AI98" s="127" t="s">
        <v>7</v>
      </c>
      <c r="AJ98" s="117">
        <f>IF(AN98=0,N98,0)</f>
        <v>0</v>
      </c>
      <c r="AK98" s="117">
        <f>IF(AN98=15,N98,0)</f>
        <v>0</v>
      </c>
      <c r="AL98" s="117">
        <f>IF(AN98=21,N98,0)</f>
        <v>0</v>
      </c>
      <c r="AN98" s="31">
        <v>21</v>
      </c>
      <c r="AO98" s="31">
        <f>M98*0.690607101947308</f>
        <v>0</v>
      </c>
      <c r="AP98" s="31">
        <f>M98*(1-0.690607101947308)</f>
        <v>0</v>
      </c>
      <c r="AQ98" s="128" t="s">
        <v>103</v>
      </c>
      <c r="AV98" s="31">
        <f>AW98+AX98</f>
        <v>0</v>
      </c>
      <c r="AW98" s="31">
        <f>L98*AO98</f>
        <v>0</v>
      </c>
      <c r="AX98" s="31">
        <f>L98*AP98</f>
        <v>0</v>
      </c>
      <c r="AY98" s="130" t="s">
        <v>293</v>
      </c>
      <c r="AZ98" s="130" t="s">
        <v>305</v>
      </c>
      <c r="BA98" s="127" t="s">
        <v>307</v>
      </c>
      <c r="BC98" s="31">
        <f>AW98+AX98</f>
        <v>0</v>
      </c>
      <c r="BD98" s="31">
        <f>M98/(100-BE98)*100</f>
        <v>0</v>
      </c>
      <c r="BE98" s="31">
        <v>0</v>
      </c>
      <c r="BF98" s="31">
        <f>98</f>
        <v>98</v>
      </c>
      <c r="BH98" s="117">
        <f>L98*AO98</f>
        <v>0</v>
      </c>
      <c r="BI98" s="117">
        <f>L98*AP98</f>
        <v>0</v>
      </c>
      <c r="BJ98" s="117">
        <f>L98*M98</f>
        <v>0</v>
      </c>
      <c r="BK98" s="117" t="s">
        <v>312</v>
      </c>
      <c r="BL98" s="31">
        <v>91</v>
      </c>
    </row>
    <row r="99" spans="1:15" ht="12.75">
      <c r="A99" s="30"/>
      <c r="C99" s="96" t="s">
        <v>162</v>
      </c>
      <c r="D99" s="99" t="s">
        <v>259</v>
      </c>
      <c r="E99" s="106"/>
      <c r="F99" s="106"/>
      <c r="G99" s="106"/>
      <c r="H99" s="106"/>
      <c r="I99" s="106"/>
      <c r="J99" s="106"/>
      <c r="K99" s="106"/>
      <c r="L99" s="106"/>
      <c r="M99" s="106"/>
      <c r="N99" s="126"/>
      <c r="O99" s="30"/>
    </row>
    <row r="100" spans="1:64" ht="12.75">
      <c r="A100" s="83" t="s">
        <v>148</v>
      </c>
      <c r="B100" s="92" t="s">
        <v>7</v>
      </c>
      <c r="C100" s="92" t="s">
        <v>198</v>
      </c>
      <c r="D100" s="92" t="s">
        <v>260</v>
      </c>
      <c r="E100" s="105"/>
      <c r="F100" s="105"/>
      <c r="G100" s="105"/>
      <c r="H100" s="105"/>
      <c r="I100" s="105"/>
      <c r="J100" s="105"/>
      <c r="K100" s="92" t="s">
        <v>269</v>
      </c>
      <c r="L100" s="141">
        <v>161.291</v>
      </c>
      <c r="M100" s="117">
        <v>0</v>
      </c>
      <c r="N100" s="134">
        <f>L100*M100</f>
        <v>0</v>
      </c>
      <c r="O100" s="30"/>
      <c r="Z100" s="31">
        <f>IF(AQ100="5",BJ100,0)</f>
        <v>0</v>
      </c>
      <c r="AB100" s="31">
        <f>IF(AQ100="1",BH100,0)</f>
        <v>0</v>
      </c>
      <c r="AC100" s="31">
        <f>IF(AQ100="1",BI100,0)</f>
        <v>0</v>
      </c>
      <c r="AD100" s="31">
        <f>IF(AQ100="7",BH100,0)</f>
        <v>0</v>
      </c>
      <c r="AE100" s="31">
        <f>IF(AQ100="7",BI100,0)</f>
        <v>0</v>
      </c>
      <c r="AF100" s="31">
        <f>IF(AQ100="2",BH100,0)</f>
        <v>0</v>
      </c>
      <c r="AG100" s="31">
        <f>IF(AQ100="2",BI100,0)</f>
        <v>0</v>
      </c>
      <c r="AH100" s="31">
        <f>IF(AQ100="0",BJ100,0)</f>
        <v>0</v>
      </c>
      <c r="AI100" s="127" t="s">
        <v>7</v>
      </c>
      <c r="AJ100" s="117">
        <f>IF(AN100=0,N100,0)</f>
        <v>0</v>
      </c>
      <c r="AK100" s="117">
        <f>IF(AN100=15,N100,0)</f>
        <v>0</v>
      </c>
      <c r="AL100" s="117">
        <f>IF(AN100=21,N100,0)</f>
        <v>0</v>
      </c>
      <c r="AN100" s="31">
        <v>21</v>
      </c>
      <c r="AO100" s="31">
        <f>M100*0</f>
        <v>0</v>
      </c>
      <c r="AP100" s="31">
        <f>M100*(1-0)</f>
        <v>0</v>
      </c>
      <c r="AQ100" s="128" t="s">
        <v>107</v>
      </c>
      <c r="AV100" s="31">
        <f>AW100+AX100</f>
        <v>0</v>
      </c>
      <c r="AW100" s="31">
        <f>L100*AO100</f>
        <v>0</v>
      </c>
      <c r="AX100" s="31">
        <f>L100*AP100</f>
        <v>0</v>
      </c>
      <c r="AY100" s="130" t="s">
        <v>293</v>
      </c>
      <c r="AZ100" s="130" t="s">
        <v>305</v>
      </c>
      <c r="BA100" s="127" t="s">
        <v>307</v>
      </c>
      <c r="BC100" s="31">
        <f>AW100+AX100</f>
        <v>0</v>
      </c>
      <c r="BD100" s="31">
        <f>M100/(100-BE100)*100</f>
        <v>0</v>
      </c>
      <c r="BE100" s="31">
        <v>0</v>
      </c>
      <c r="BF100" s="31">
        <f>100</f>
        <v>100</v>
      </c>
      <c r="BH100" s="117">
        <f>L100*AO100</f>
        <v>0</v>
      </c>
      <c r="BI100" s="117">
        <f>L100*AP100</f>
        <v>0</v>
      </c>
      <c r="BJ100" s="117">
        <f>L100*M100</f>
        <v>0</v>
      </c>
      <c r="BK100" s="117" t="s">
        <v>312</v>
      </c>
      <c r="BL100" s="31">
        <v>91</v>
      </c>
    </row>
    <row r="101" spans="1:47" ht="12.75">
      <c r="A101" s="82"/>
      <c r="B101" s="91" t="s">
        <v>7</v>
      </c>
      <c r="C101" s="91" t="s">
        <v>20</v>
      </c>
      <c r="D101" s="91" t="s">
        <v>36</v>
      </c>
      <c r="E101" s="104"/>
      <c r="F101" s="104"/>
      <c r="G101" s="104"/>
      <c r="H101" s="104"/>
      <c r="I101" s="104"/>
      <c r="J101" s="104"/>
      <c r="K101" s="114" t="s">
        <v>44</v>
      </c>
      <c r="L101" s="114" t="s">
        <v>44</v>
      </c>
      <c r="M101" s="114" t="s">
        <v>44</v>
      </c>
      <c r="N101" s="133">
        <f>SUM(N102:N106)</f>
        <v>0</v>
      </c>
      <c r="O101" s="30"/>
      <c r="AI101" s="127" t="s">
        <v>7</v>
      </c>
      <c r="AS101" s="139">
        <f>SUM(AJ102:AJ106)</f>
        <v>0</v>
      </c>
      <c r="AT101" s="139">
        <f>SUM(AK102:AK106)</f>
        <v>0</v>
      </c>
      <c r="AU101" s="139">
        <f>SUM(AL102:AL106)</f>
        <v>0</v>
      </c>
    </row>
    <row r="102" spans="1:64" ht="12.75">
      <c r="A102" s="83" t="s">
        <v>149</v>
      </c>
      <c r="B102" s="92" t="s">
        <v>7</v>
      </c>
      <c r="C102" s="92" t="s">
        <v>181</v>
      </c>
      <c r="D102" s="92" t="s">
        <v>236</v>
      </c>
      <c r="E102" s="105"/>
      <c r="F102" s="105"/>
      <c r="G102" s="105"/>
      <c r="H102" s="105"/>
      <c r="I102" s="105"/>
      <c r="J102" s="105"/>
      <c r="K102" s="92" t="s">
        <v>269</v>
      </c>
      <c r="L102" s="141">
        <v>87.788</v>
      </c>
      <c r="M102" s="117">
        <v>0</v>
      </c>
      <c r="N102" s="134">
        <f>L102*M102</f>
        <v>0</v>
      </c>
      <c r="O102" s="30"/>
      <c r="Z102" s="31">
        <f>IF(AQ102="5",BJ102,0)</f>
        <v>0</v>
      </c>
      <c r="AB102" s="31">
        <f>IF(AQ102="1",BH102,0)</f>
        <v>0</v>
      </c>
      <c r="AC102" s="31">
        <f>IF(AQ102="1",BI102,0)</f>
        <v>0</v>
      </c>
      <c r="AD102" s="31">
        <f>IF(AQ102="7",BH102,0)</f>
        <v>0</v>
      </c>
      <c r="AE102" s="31">
        <f>IF(AQ102="7",BI102,0)</f>
        <v>0</v>
      </c>
      <c r="AF102" s="31">
        <f>IF(AQ102="2",BH102,0)</f>
        <v>0</v>
      </c>
      <c r="AG102" s="31">
        <f>IF(AQ102="2",BI102,0)</f>
        <v>0</v>
      </c>
      <c r="AH102" s="31">
        <f>IF(AQ102="0",BJ102,0)</f>
        <v>0</v>
      </c>
      <c r="AI102" s="127" t="s">
        <v>7</v>
      </c>
      <c r="AJ102" s="117">
        <f>IF(AN102=0,N102,0)</f>
        <v>0</v>
      </c>
      <c r="AK102" s="117">
        <f>IF(AN102=15,N102,0)</f>
        <v>0</v>
      </c>
      <c r="AL102" s="117">
        <f>IF(AN102=21,N102,0)</f>
        <v>0</v>
      </c>
      <c r="AN102" s="31">
        <v>21</v>
      </c>
      <c r="AO102" s="31">
        <f>M102*0</f>
        <v>0</v>
      </c>
      <c r="AP102" s="31">
        <f>M102*(1-0)</f>
        <v>0</v>
      </c>
      <c r="AQ102" s="128" t="s">
        <v>107</v>
      </c>
      <c r="AV102" s="31">
        <f>AW102+AX102</f>
        <v>0</v>
      </c>
      <c r="AW102" s="31">
        <f>L102*AO102</f>
        <v>0</v>
      </c>
      <c r="AX102" s="31">
        <f>L102*AP102</f>
        <v>0</v>
      </c>
      <c r="AY102" s="130" t="s">
        <v>295</v>
      </c>
      <c r="AZ102" s="130" t="s">
        <v>305</v>
      </c>
      <c r="BA102" s="127" t="s">
        <v>307</v>
      </c>
      <c r="BC102" s="31">
        <f>AW102+AX102</f>
        <v>0</v>
      </c>
      <c r="BD102" s="31">
        <f>M102/(100-BE102)*100</f>
        <v>0</v>
      </c>
      <c r="BE102" s="31">
        <v>0</v>
      </c>
      <c r="BF102" s="31">
        <f>102</f>
        <v>102</v>
      </c>
      <c r="BH102" s="117">
        <f>L102*AO102</f>
        <v>0</v>
      </c>
      <c r="BI102" s="117">
        <f>L102*AP102</f>
        <v>0</v>
      </c>
      <c r="BJ102" s="117">
        <f>L102*M102</f>
        <v>0</v>
      </c>
      <c r="BK102" s="117" t="s">
        <v>312</v>
      </c>
      <c r="BL102" s="31" t="s">
        <v>20</v>
      </c>
    </row>
    <row r="103" spans="1:64" ht="12.75">
      <c r="A103" s="83" t="s">
        <v>150</v>
      </c>
      <c r="B103" s="92" t="s">
        <v>7</v>
      </c>
      <c r="C103" s="92" t="s">
        <v>182</v>
      </c>
      <c r="D103" s="92" t="s">
        <v>237</v>
      </c>
      <c r="E103" s="105"/>
      <c r="F103" s="105"/>
      <c r="G103" s="105"/>
      <c r="H103" s="105"/>
      <c r="I103" s="105"/>
      <c r="J103" s="105"/>
      <c r="K103" s="92" t="s">
        <v>269</v>
      </c>
      <c r="L103" s="141">
        <v>175.576</v>
      </c>
      <c r="M103" s="117">
        <v>0</v>
      </c>
      <c r="N103" s="134">
        <f>L103*M103</f>
        <v>0</v>
      </c>
      <c r="O103" s="30"/>
      <c r="Z103" s="31">
        <f>IF(AQ103="5",BJ103,0)</f>
        <v>0</v>
      </c>
      <c r="AB103" s="31">
        <f>IF(AQ103="1",BH103,0)</f>
        <v>0</v>
      </c>
      <c r="AC103" s="31">
        <f>IF(AQ103="1",BI103,0)</f>
        <v>0</v>
      </c>
      <c r="AD103" s="31">
        <f>IF(AQ103="7",BH103,0)</f>
        <v>0</v>
      </c>
      <c r="AE103" s="31">
        <f>IF(AQ103="7",BI103,0)</f>
        <v>0</v>
      </c>
      <c r="AF103" s="31">
        <f>IF(AQ103="2",BH103,0)</f>
        <v>0</v>
      </c>
      <c r="AG103" s="31">
        <f>IF(AQ103="2",BI103,0)</f>
        <v>0</v>
      </c>
      <c r="AH103" s="31">
        <f>IF(AQ103="0",BJ103,0)</f>
        <v>0</v>
      </c>
      <c r="AI103" s="127" t="s">
        <v>7</v>
      </c>
      <c r="AJ103" s="117">
        <f>IF(AN103=0,N103,0)</f>
        <v>0</v>
      </c>
      <c r="AK103" s="117">
        <f>IF(AN103=15,N103,0)</f>
        <v>0</v>
      </c>
      <c r="AL103" s="117">
        <f>IF(AN103=21,N103,0)</f>
        <v>0</v>
      </c>
      <c r="AN103" s="31">
        <v>21</v>
      </c>
      <c r="AO103" s="31">
        <f>M103*0</f>
        <v>0</v>
      </c>
      <c r="AP103" s="31">
        <f>M103*(1-0)</f>
        <v>0</v>
      </c>
      <c r="AQ103" s="128" t="s">
        <v>107</v>
      </c>
      <c r="AV103" s="31">
        <f>AW103+AX103</f>
        <v>0</v>
      </c>
      <c r="AW103" s="31">
        <f>L103*AO103</f>
        <v>0</v>
      </c>
      <c r="AX103" s="31">
        <f>L103*AP103</f>
        <v>0</v>
      </c>
      <c r="AY103" s="130" t="s">
        <v>295</v>
      </c>
      <c r="AZ103" s="130" t="s">
        <v>305</v>
      </c>
      <c r="BA103" s="127" t="s">
        <v>307</v>
      </c>
      <c r="BC103" s="31">
        <f>AW103+AX103</f>
        <v>0</v>
      </c>
      <c r="BD103" s="31">
        <f>M103/(100-BE103)*100</f>
        <v>0</v>
      </c>
      <c r="BE103" s="31">
        <v>0</v>
      </c>
      <c r="BF103" s="31">
        <f>103</f>
        <v>103</v>
      </c>
      <c r="BH103" s="117">
        <f>L103*AO103</f>
        <v>0</v>
      </c>
      <c r="BI103" s="117">
        <f>L103*AP103</f>
        <v>0</v>
      </c>
      <c r="BJ103" s="117">
        <f>L103*M103</f>
        <v>0</v>
      </c>
      <c r="BK103" s="117" t="s">
        <v>312</v>
      </c>
      <c r="BL103" s="31" t="s">
        <v>20</v>
      </c>
    </row>
    <row r="104" spans="1:15" ht="12.75">
      <c r="A104" s="30"/>
      <c r="D104" s="100" t="s">
        <v>261</v>
      </c>
      <c r="J104" s="112"/>
      <c r="L104" s="142">
        <v>175.576</v>
      </c>
      <c r="N104" s="72"/>
      <c r="O104" s="30"/>
    </row>
    <row r="105" spans="1:64" ht="12.75">
      <c r="A105" s="83" t="s">
        <v>151</v>
      </c>
      <c r="B105" s="92" t="s">
        <v>7</v>
      </c>
      <c r="C105" s="92" t="s">
        <v>183</v>
      </c>
      <c r="D105" s="92" t="s">
        <v>239</v>
      </c>
      <c r="E105" s="105"/>
      <c r="F105" s="105"/>
      <c r="G105" s="105"/>
      <c r="H105" s="105"/>
      <c r="I105" s="105"/>
      <c r="J105" s="105"/>
      <c r="K105" s="92" t="s">
        <v>269</v>
      </c>
      <c r="L105" s="141">
        <v>32.348</v>
      </c>
      <c r="M105" s="117">
        <v>0</v>
      </c>
      <c r="N105" s="134">
        <f>L105*M105</f>
        <v>0</v>
      </c>
      <c r="O105" s="30"/>
      <c r="Z105" s="31">
        <f>IF(AQ105="5",BJ105,0)</f>
        <v>0</v>
      </c>
      <c r="AB105" s="31">
        <f>IF(AQ105="1",BH105,0)</f>
        <v>0</v>
      </c>
      <c r="AC105" s="31">
        <f>IF(AQ105="1",BI105,0)</f>
        <v>0</v>
      </c>
      <c r="AD105" s="31">
        <f>IF(AQ105="7",BH105,0)</f>
        <v>0</v>
      </c>
      <c r="AE105" s="31">
        <f>IF(AQ105="7",BI105,0)</f>
        <v>0</v>
      </c>
      <c r="AF105" s="31">
        <f>IF(AQ105="2",BH105,0)</f>
        <v>0</v>
      </c>
      <c r="AG105" s="31">
        <f>IF(AQ105="2",BI105,0)</f>
        <v>0</v>
      </c>
      <c r="AH105" s="31">
        <f>IF(AQ105="0",BJ105,0)</f>
        <v>0</v>
      </c>
      <c r="AI105" s="127" t="s">
        <v>7</v>
      </c>
      <c r="AJ105" s="117">
        <f>IF(AN105=0,N105,0)</f>
        <v>0</v>
      </c>
      <c r="AK105" s="117">
        <f>IF(AN105=15,N105,0)</f>
        <v>0</v>
      </c>
      <c r="AL105" s="117">
        <f>IF(AN105=21,N105,0)</f>
        <v>0</v>
      </c>
      <c r="AN105" s="31">
        <v>21</v>
      </c>
      <c r="AO105" s="31">
        <f>M105*0</f>
        <v>0</v>
      </c>
      <c r="AP105" s="31">
        <f>M105*(1-0)</f>
        <v>0</v>
      </c>
      <c r="AQ105" s="128" t="s">
        <v>107</v>
      </c>
      <c r="AV105" s="31">
        <f>AW105+AX105</f>
        <v>0</v>
      </c>
      <c r="AW105" s="31">
        <f>L105*AO105</f>
        <v>0</v>
      </c>
      <c r="AX105" s="31">
        <f>L105*AP105</f>
        <v>0</v>
      </c>
      <c r="AY105" s="130" t="s">
        <v>295</v>
      </c>
      <c r="AZ105" s="130" t="s">
        <v>305</v>
      </c>
      <c r="BA105" s="127" t="s">
        <v>307</v>
      </c>
      <c r="BC105" s="31">
        <f>AW105+AX105</f>
        <v>0</v>
      </c>
      <c r="BD105" s="31">
        <f>M105/(100-BE105)*100</f>
        <v>0</v>
      </c>
      <c r="BE105" s="31">
        <v>0</v>
      </c>
      <c r="BF105" s="31">
        <f>105</f>
        <v>105</v>
      </c>
      <c r="BH105" s="117">
        <f>L105*AO105</f>
        <v>0</v>
      </c>
      <c r="BI105" s="117">
        <f>L105*AP105</f>
        <v>0</v>
      </c>
      <c r="BJ105" s="117">
        <f>L105*M105</f>
        <v>0</v>
      </c>
      <c r="BK105" s="117" t="s">
        <v>312</v>
      </c>
      <c r="BL105" s="31" t="s">
        <v>20</v>
      </c>
    </row>
    <row r="106" spans="1:64" ht="12.75">
      <c r="A106" s="86" t="s">
        <v>15</v>
      </c>
      <c r="B106" s="95" t="s">
        <v>7</v>
      </c>
      <c r="C106" s="95" t="s">
        <v>185</v>
      </c>
      <c r="D106" s="95" t="s">
        <v>241</v>
      </c>
      <c r="E106" s="109"/>
      <c r="F106" s="109"/>
      <c r="G106" s="109"/>
      <c r="H106" s="109"/>
      <c r="I106" s="109"/>
      <c r="J106" s="109"/>
      <c r="K106" s="95" t="s">
        <v>269</v>
      </c>
      <c r="L106" s="144">
        <v>55.44</v>
      </c>
      <c r="M106" s="120">
        <v>0</v>
      </c>
      <c r="N106" s="137">
        <f>L106*M106</f>
        <v>0</v>
      </c>
      <c r="O106" s="30"/>
      <c r="Z106" s="31">
        <f>IF(AQ106="5",BJ106,0)</f>
        <v>0</v>
      </c>
      <c r="AB106" s="31">
        <f>IF(AQ106="1",BH106,0)</f>
        <v>0</v>
      </c>
      <c r="AC106" s="31">
        <f>IF(AQ106="1",BI106,0)</f>
        <v>0</v>
      </c>
      <c r="AD106" s="31">
        <f>IF(AQ106="7",BH106,0)</f>
        <v>0</v>
      </c>
      <c r="AE106" s="31">
        <f>IF(AQ106="7",BI106,0)</f>
        <v>0</v>
      </c>
      <c r="AF106" s="31">
        <f>IF(AQ106="2",BH106,0)</f>
        <v>0</v>
      </c>
      <c r="AG106" s="31">
        <f>IF(AQ106="2",BI106,0)</f>
        <v>0</v>
      </c>
      <c r="AH106" s="31">
        <f>IF(AQ106="0",BJ106,0)</f>
        <v>0</v>
      </c>
      <c r="AI106" s="127" t="s">
        <v>7</v>
      </c>
      <c r="AJ106" s="117">
        <f>IF(AN106=0,N106,0)</f>
        <v>0</v>
      </c>
      <c r="AK106" s="117">
        <f>IF(AN106=15,N106,0)</f>
        <v>0</v>
      </c>
      <c r="AL106" s="117">
        <f>IF(AN106=21,N106,0)</f>
        <v>0</v>
      </c>
      <c r="AN106" s="31">
        <v>21</v>
      </c>
      <c r="AO106" s="31">
        <f>M106*0</f>
        <v>0</v>
      </c>
      <c r="AP106" s="31">
        <f>M106*(1-0)</f>
        <v>0</v>
      </c>
      <c r="AQ106" s="128" t="s">
        <v>107</v>
      </c>
      <c r="AV106" s="31">
        <f>AW106+AX106</f>
        <v>0</v>
      </c>
      <c r="AW106" s="31">
        <f>L106*AO106</f>
        <v>0</v>
      </c>
      <c r="AX106" s="31">
        <f>L106*AP106</f>
        <v>0</v>
      </c>
      <c r="AY106" s="130" t="s">
        <v>295</v>
      </c>
      <c r="AZ106" s="130" t="s">
        <v>305</v>
      </c>
      <c r="BA106" s="127" t="s">
        <v>307</v>
      </c>
      <c r="BC106" s="31">
        <f>AW106+AX106</f>
        <v>0</v>
      </c>
      <c r="BD106" s="31">
        <f>M106/(100-BE106)*100</f>
        <v>0</v>
      </c>
      <c r="BE106" s="31">
        <v>0</v>
      </c>
      <c r="BF106" s="31">
        <f>106</f>
        <v>106</v>
      </c>
      <c r="BH106" s="117">
        <f>L106*AO106</f>
        <v>0</v>
      </c>
      <c r="BI106" s="117">
        <f>L106*AP106</f>
        <v>0</v>
      </c>
      <c r="BJ106" s="117">
        <f>L106*M106</f>
        <v>0</v>
      </c>
      <c r="BK106" s="117" t="s">
        <v>312</v>
      </c>
      <c r="BL106" s="31" t="s">
        <v>20</v>
      </c>
    </row>
    <row r="107" spans="1:14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138">
        <f>ROUND(N13+N20+N27+N32+N36+N43+N45+N47+N50+N53+N57+N60+N68+N72+N76+N80+N84+N86+N92+N97+N101,0)</f>
        <v>0</v>
      </c>
    </row>
    <row r="108" ht="11.25" customHeight="1">
      <c r="A108" s="87" t="s">
        <v>67</v>
      </c>
    </row>
    <row r="109" spans="1:14" ht="12.75">
      <c r="A109" s="2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</sheetData>
  <mergeCells count="111">
    <mergeCell ref="A1:N1"/>
    <mergeCell ref="A2:C3"/>
    <mergeCell ref="D2:E3"/>
    <mergeCell ref="F2:G3"/>
    <mergeCell ref="H2:H3"/>
    <mergeCell ref="I2:I3"/>
    <mergeCell ref="J2:N3"/>
    <mergeCell ref="A4:C5"/>
    <mergeCell ref="D4:E5"/>
    <mergeCell ref="F4:G5"/>
    <mergeCell ref="H4:H5"/>
    <mergeCell ref="I4:I5"/>
    <mergeCell ref="J4:N5"/>
    <mergeCell ref="A6:C7"/>
    <mergeCell ref="D6:E7"/>
    <mergeCell ref="F6:G7"/>
    <mergeCell ref="H6:H7"/>
    <mergeCell ref="I6:I7"/>
    <mergeCell ref="J6:N7"/>
    <mergeCell ref="A8:C9"/>
    <mergeCell ref="D8:E9"/>
    <mergeCell ref="F8:G9"/>
    <mergeCell ref="H8:H9"/>
    <mergeCell ref="I8:I9"/>
    <mergeCell ref="J8:N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N25"/>
    <mergeCell ref="D26:J26"/>
    <mergeCell ref="D27:J27"/>
    <mergeCell ref="D28:J28"/>
    <mergeCell ref="D30:J30"/>
    <mergeCell ref="D32:J32"/>
    <mergeCell ref="D33:J33"/>
    <mergeCell ref="D34:J34"/>
    <mergeCell ref="D36:J36"/>
    <mergeCell ref="D37:J37"/>
    <mergeCell ref="D38:J38"/>
    <mergeCell ref="D40:J40"/>
    <mergeCell ref="D42:J42"/>
    <mergeCell ref="D43:J43"/>
    <mergeCell ref="D44:J44"/>
    <mergeCell ref="D45:J45"/>
    <mergeCell ref="D46:J46"/>
    <mergeCell ref="D47:J47"/>
    <mergeCell ref="D48:J48"/>
    <mergeCell ref="D49:N49"/>
    <mergeCell ref="D50:J50"/>
    <mergeCell ref="D51:J51"/>
    <mergeCell ref="D52:J52"/>
    <mergeCell ref="D53:J53"/>
    <mergeCell ref="D54:J54"/>
    <mergeCell ref="D55:J55"/>
    <mergeCell ref="D56:N56"/>
    <mergeCell ref="D57:J57"/>
    <mergeCell ref="D58:J58"/>
    <mergeCell ref="D59:J59"/>
    <mergeCell ref="D60:J60"/>
    <mergeCell ref="D61:J61"/>
    <mergeCell ref="D62:J62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6:J76"/>
    <mergeCell ref="D77:J77"/>
    <mergeCell ref="D78:J78"/>
    <mergeCell ref="D80:J80"/>
    <mergeCell ref="D81:J81"/>
    <mergeCell ref="D82:J82"/>
    <mergeCell ref="D84:J84"/>
    <mergeCell ref="D85:J85"/>
    <mergeCell ref="D86:J86"/>
    <mergeCell ref="D87:J87"/>
    <mergeCell ref="D88:J88"/>
    <mergeCell ref="D89:J89"/>
    <mergeCell ref="D91:J91"/>
    <mergeCell ref="D92:J92"/>
    <mergeCell ref="D93:J93"/>
    <mergeCell ref="D94:J94"/>
    <mergeCell ref="D95:J95"/>
    <mergeCell ref="D97:J97"/>
    <mergeCell ref="D98:J98"/>
    <mergeCell ref="D99:N99"/>
    <mergeCell ref="D100:J100"/>
    <mergeCell ref="D101:J101"/>
    <mergeCell ref="D102:J102"/>
    <mergeCell ref="D103:J103"/>
    <mergeCell ref="D105:J105"/>
    <mergeCell ref="D106:J106"/>
    <mergeCell ref="A109:N10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